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20" windowWidth="11880" windowHeight="6225" activeTab="0"/>
  </bookViews>
  <sheets>
    <sheet name="Load Table" sheetId="1" r:id="rId1"/>
    <sheet name="Standard Cables" sheetId="2" state="veryHidden" r:id="rId2"/>
    <sheet name="My Cables" sheetId="3" r:id="rId3"/>
    <sheet name="Maximum loads" sheetId="4" state="veryHidden" r:id="rId4"/>
    <sheet name="CableSelection" sheetId="5" state="veryHidden" r:id="rId5"/>
    <sheet name="Datas" sheetId="6" state="veryHidden" r:id="rId6"/>
  </sheets>
  <definedNames>
    <definedName name="________1\0_to_4\0">'Standard Cables'!$A$62:$A$65</definedName>
    <definedName name="________250_to_1000_kcmil">'Standard Cables'!$A$66:$A$69</definedName>
    <definedName name="________4\0_or_larger">'Standard Cables'!$A$108:$A$122</definedName>
    <definedName name="________larger_than_1000_kcmil">'Standard Cables'!$A$70</definedName>
    <definedName name="________smaller_than_4\0">'Standard Cables'!$A$71:$A$107</definedName>
    <definedName name="AllCables">'Standard Cables'!$A$5:$A$122</definedName>
    <definedName name="_xlnm.Print_Area" localSheetId="0">'Load Table'!$A$1:$U$53</definedName>
    <definedName name="BerkTekDiameters">'Standard Cables'!$C$5:$C$122</definedName>
    <definedName name="BerkTekWeights">'Standard Cables'!$B$5:$B$122</definedName>
    <definedName name="Cable">'My Cables'!$A$5</definedName>
    <definedName name="Cable_Type">'Datas'!#REF!</definedName>
    <definedName name="CableDiameter">'Datas'!#REF!</definedName>
    <definedName name="CableGroup">'Datas'!$B$3</definedName>
    <definedName name="Cables">'Standard Cables'!$A$5:$A$122</definedName>
    <definedName name="CableSpec">"CableSpec"</definedName>
    <definedName name="CableTray">'Datas'!$B$16</definedName>
    <definedName name="CableTrayNumber">'Datas'!$B$15</definedName>
    <definedName name="CableTrays">'Load Table'!$B$27:$B$50</definedName>
    <definedName name="CableTraySelected">'Datas'!$B$17</definedName>
    <definedName name="CableType">'Datas'!$B$4</definedName>
    <definedName name="CableWeight">'Datas'!#REF!</definedName>
    <definedName name="Control_and_Signal_or_Data">'Standard Cables'!$A$5:$A$51</definedName>
    <definedName name="Datas">OFFSET('Datas'!#REF!,0,0,COUNTIF('Datas'!IT:IT,"&lt;&gt;Null"),1)</definedName>
    <definedName name="Diameter">'Datas'!$B$10</definedName>
    <definedName name="Diameters">'Datas'!#REF!</definedName>
    <definedName name="DiameterUnit">'Datas'!#REF!</definedName>
    <definedName name="DiameterUnitName">'Datas'!#REF!</definedName>
    <definedName name="Fill_Ratio">'Load Table'!$M$7</definedName>
    <definedName name="FillYes">"FillYes"</definedName>
    <definedName name="Former_Line">'Standard Cables'!$E$2</definedName>
    <definedName name="Former_Line0">'Load Table'!$N$52</definedName>
    <definedName name="Former_Line2">'My Cables'!$F$2</definedName>
    <definedName name="ImperialDiameter">'Datas'!$B$8</definedName>
    <definedName name="ImperialWeight">'Datas'!$B$9</definedName>
    <definedName name="MetricDiameter">'Datas'!$C$8</definedName>
    <definedName name="MetricWeight">'Datas'!$C$9</definedName>
    <definedName name="myDiameter">'Load Table'!$O$13</definedName>
    <definedName name="myWeight">'Load Table'!$O$14</definedName>
    <definedName name="Nb_Cables">'Load Table'!$T$18</definedName>
    <definedName name="NbLines">'Datas'!#REF!</definedName>
    <definedName name="OthersDiameters">'My Cables'!$C$5:$C$13</definedName>
    <definedName name="OthersWeights">'My Cables'!$B$5:$B$13</definedName>
    <definedName name="Power_greater_than_2000V">'Standard Cables'!$A$52:$A$61</definedName>
    <definedName name="Problem">'Datas'!$B$5</definedName>
    <definedName name="Span">'Load Table'!$M$25</definedName>
    <definedName name="Test">'Load Table'!#REF!</definedName>
    <definedName name="TrayType">"TrayType"</definedName>
    <definedName name="Unit">'Datas'!$B$6</definedName>
    <definedName name="Weight">'Datas'!$B$11</definedName>
    <definedName name="Weights">'Datas'!#REF!</definedName>
    <definedName name="WeightUnit">'Datas'!#REF!</definedName>
    <definedName name="WeightUnitName">'Datas'!#REF!</definedName>
  </definedNames>
  <calcPr fullCalcOnLoad="1"/>
</workbook>
</file>

<file path=xl/sharedStrings.xml><?xml version="1.0" encoding="utf-8"?>
<sst xmlns="http://schemas.openxmlformats.org/spreadsheetml/2006/main" count="215" uniqueCount="185">
  <si>
    <t>Cable</t>
  </si>
  <si>
    <t>Weight</t>
  </si>
  <si>
    <t>Diameter</t>
  </si>
  <si>
    <t>Maximum load in Lb/ft according to span</t>
  </si>
  <si>
    <t>Height</t>
  </si>
  <si>
    <t>Width</t>
  </si>
  <si>
    <t>CF 30/50</t>
  </si>
  <si>
    <t>CF 30/100</t>
  </si>
  <si>
    <t>CF 30/150</t>
  </si>
  <si>
    <t>CF 30/200</t>
  </si>
  <si>
    <t>CF 30/300</t>
  </si>
  <si>
    <t>CF 54/50</t>
  </si>
  <si>
    <t>CF 54/100</t>
  </si>
  <si>
    <t>CF 54/150</t>
  </si>
  <si>
    <t>CF 54/200</t>
  </si>
  <si>
    <t>CF 54/300</t>
  </si>
  <si>
    <t>CF 54/450</t>
  </si>
  <si>
    <t>CF 54/600</t>
  </si>
  <si>
    <t>CF 105/200</t>
  </si>
  <si>
    <t>CF 105/300</t>
  </si>
  <si>
    <t>CF 105/450</t>
  </si>
  <si>
    <t>CF 105/600</t>
  </si>
  <si>
    <t xml:space="preserve">Diameter : </t>
  </si>
  <si>
    <t>Weight :</t>
  </si>
  <si>
    <t>Cable tray :</t>
  </si>
  <si>
    <t>CF 54/500</t>
  </si>
  <si>
    <t>Unit :</t>
  </si>
  <si>
    <t>Imperial</t>
  </si>
  <si>
    <t>Metric</t>
  </si>
  <si>
    <t>Problem :</t>
  </si>
  <si>
    <t>Cable type:</t>
  </si>
  <si>
    <t>Weight (Lbs/ft)</t>
  </si>
  <si>
    <t>Standard cables</t>
  </si>
  <si>
    <t>Standard Cables</t>
  </si>
  <si>
    <t>Diameter ( " )</t>
  </si>
  <si>
    <t>Hide %</t>
  </si>
  <si>
    <t>Power &gt; 2000</t>
  </si>
  <si>
    <t>Area</t>
  </si>
  <si>
    <t>Control and Signal</t>
  </si>
  <si>
    <t>CF 150/200</t>
  </si>
  <si>
    <t>CF 150/300</t>
  </si>
  <si>
    <t>CF 150/450</t>
  </si>
  <si>
    <t>CF 150/500</t>
  </si>
  <si>
    <t>CF 150/600</t>
  </si>
  <si>
    <t>CF 105/100</t>
  </si>
  <si>
    <t>CF 105/150</t>
  </si>
  <si>
    <t>3C AWG 16 THHN TypeTC</t>
  </si>
  <si>
    <t>4C AWG 16 THHN TypeTC</t>
  </si>
  <si>
    <t>5C AWG 16 THHN TypeTC</t>
  </si>
  <si>
    <t>7C AWG 16 THHN TypeTC</t>
  </si>
  <si>
    <t>9C AWG 16 THHN TypeTC</t>
  </si>
  <si>
    <t>12C AWG 16 THHN TypeTC</t>
  </si>
  <si>
    <t>Span</t>
  </si>
  <si>
    <t>2C AWG 16 THHN TypeTC</t>
  </si>
  <si>
    <t>2C AWG 12 THHN TypeTC</t>
  </si>
  <si>
    <t>2C AWG 14 THHN TypeTC</t>
  </si>
  <si>
    <t>3C AWG 14 THHN TypeTC</t>
  </si>
  <si>
    <t>4C AWG 14 THHN TypeTC</t>
  </si>
  <si>
    <t>5C AWG 14 THHN TypeTC</t>
  </si>
  <si>
    <t>6C AWG 14 THHN TypeTC</t>
  </si>
  <si>
    <t>7C AWG 14 THHN TypeTC</t>
  </si>
  <si>
    <t>8C AWG 14 THHN TypeTC</t>
  </si>
  <si>
    <t>9C AWG 14 THHN TypeTC</t>
  </si>
  <si>
    <t>10C AWG 14 THHN TypeTC</t>
  </si>
  <si>
    <t>3C AWG 12 THHN TypeTC</t>
  </si>
  <si>
    <t>4C AWG 12 THHN TypeTC</t>
  </si>
  <si>
    <t>5C AWG 12 THHN TypeTC</t>
  </si>
  <si>
    <t>6C AWG 12 THHN TypeTC</t>
  </si>
  <si>
    <t>8C AWG 12 THHN TypeTC</t>
  </si>
  <si>
    <t>9C AWG 12 THHN TypeTC</t>
  </si>
  <si>
    <t>10C AWG 12 THHN TypeTC</t>
  </si>
  <si>
    <t>12C AWG 12 THHN TypeTC</t>
  </si>
  <si>
    <t>15C AWG 12 THHN TypeTC</t>
  </si>
  <si>
    <t>2C AWG 10 THHN TypeTC</t>
  </si>
  <si>
    <t>3C AWG 10 THHN TypeTC</t>
  </si>
  <si>
    <t>4C AWG 10 THHN TypeTC</t>
  </si>
  <si>
    <t>5C AWG 10 THHN TypeTC</t>
  </si>
  <si>
    <t>6C AWG 10 THHN TypeTC</t>
  </si>
  <si>
    <t>7C AWG 10 THHN TypeTC</t>
  </si>
  <si>
    <t>8C AWG 10 THHN TypeTC</t>
  </si>
  <si>
    <t>9C AWG 10 THHN TypeTC</t>
  </si>
  <si>
    <t>10C AWG 10 THHN TypeTC</t>
  </si>
  <si>
    <t>12C AWG 10 THHN TypeTC</t>
  </si>
  <si>
    <t>3C AWG 2 EPR TypeTC</t>
  </si>
  <si>
    <t>3C AWG 1 EPR TypeTC</t>
  </si>
  <si>
    <t>3C AWG 1/0 EPR TypeTC</t>
  </si>
  <si>
    <t>3C AWG 2/0 EPR TypeTC</t>
  </si>
  <si>
    <t>3C AWG 3/0 EPR TypeTC</t>
  </si>
  <si>
    <t>3C AWG 4/0 EPR TypeTC</t>
  </si>
  <si>
    <t>1C AWG 1/0 XHHW/PVC TypeTC</t>
  </si>
  <si>
    <t>1C AWG 2/0 XHHW/PVC TypeTC</t>
  </si>
  <si>
    <t>1C AWG 3/0 XHHW/PVC TypeTC</t>
  </si>
  <si>
    <t>1C AWG 4/0 XHHW/PVC TypeTC</t>
  </si>
  <si>
    <t>3C 250 kcmil EPR TypeTC</t>
  </si>
  <si>
    <t>3C 350 kcmil EPR TypeTC</t>
  </si>
  <si>
    <t>3C 750 kcmil EPR TypeTC</t>
  </si>
  <si>
    <t>3C 500 kcmil EPR TypeTC</t>
  </si>
  <si>
    <t>1C 250 kcmil XHHW/PVC TypeTC</t>
  </si>
  <si>
    <t>1C 350 kcmil XHHW/PVC TypeTC</t>
  </si>
  <si>
    <t>1C 500 kcmil XHHW/PVC TypeTC</t>
  </si>
  <si>
    <t>1C 750 kcmil XHHW/PVC TypeTC</t>
  </si>
  <si>
    <t>1C 1000 kcmil XHHW/PVC TypeTC</t>
  </si>
  <si>
    <t>3C (AWG 1/0) THHN/PVC TypeTC</t>
  </si>
  <si>
    <t>3C (AWG 2/0) THHN/PVC TypeTC</t>
  </si>
  <si>
    <t>3C (AWG 3/0) THHN/PVC TypeTC</t>
  </si>
  <si>
    <t>3C (AWG 8) THHN/PVC TypeTC</t>
  </si>
  <si>
    <t>3C (AWG 6) THHN/PVC TypeTC</t>
  </si>
  <si>
    <t>3C (AWG 4) THHN/PVC TypeTC</t>
  </si>
  <si>
    <t>3C (AWG 2) THHN/PVC TypeTC</t>
  </si>
  <si>
    <t>3C (AWG 1) THHN/PVC TypeTC</t>
  </si>
  <si>
    <t xml:space="preserve"> P&lt;2000, Multi Conductor &gt;= 4/0</t>
  </si>
  <si>
    <t>P&lt;2000, Multi Conductor &lt; 4/0</t>
  </si>
  <si>
    <t>3C (AWG 4/0) THHN/PVC TypeTC</t>
  </si>
  <si>
    <t>3C (250 kcmil) THHN/PVC TypeTC</t>
  </si>
  <si>
    <t>3C (350 kcmil) THHN/PVC TypeTC</t>
  </si>
  <si>
    <t>3C (500 kcmil) THHN/PVC TypeTC</t>
  </si>
  <si>
    <t>3C (750 kcmil) THHN/PVC TypeTC</t>
  </si>
  <si>
    <t>P&lt;2000 1C 1/0 - 4/0</t>
  </si>
  <si>
    <t>P&lt;2000 1C 250-1000 kcmil</t>
  </si>
  <si>
    <t>P&lt;2000 1C 1000 kcmil</t>
  </si>
  <si>
    <t>2C (AWG 14) THHN/PVC TypeMC AlumArmor</t>
  </si>
  <si>
    <t>3C (AWG 14) THHN/PVC TypeMC AlumArmor</t>
  </si>
  <si>
    <t>4C (AWG 14) THHN/PVC TypeMC AlumArmor</t>
  </si>
  <si>
    <t>2C (AWG 12) THHN/PVC TypeMC AlumArmor</t>
  </si>
  <si>
    <t>3C (AWG 12) THHN/PVC TypeMC AlumArmor</t>
  </si>
  <si>
    <t>4C (AWG 12) THHN/PVC TypeMC AlumArmor</t>
  </si>
  <si>
    <t>2C (AWG 10) THHN/PVC TypeMC AlumArmor</t>
  </si>
  <si>
    <t>3C (AWG 10) THHN/PVC TypeMC AlumArmor</t>
  </si>
  <si>
    <t>4C (AWG 10) THHN/PVC TypeMC AlumArmor</t>
  </si>
  <si>
    <t>2C (AWG 8) THHN/PVC TypeMC AlumArmor</t>
  </si>
  <si>
    <t>3C (AWG 8) THHN/PVC TypeMC AlumArmor</t>
  </si>
  <si>
    <t>4C (AWG 8) THHN/PVC TypeMC AlumArmor</t>
  </si>
  <si>
    <t>2C (AWG 6) THHN/PVC TypeMC AlumArmor</t>
  </si>
  <si>
    <t>3C (AWG 6) THHN/PVC TypeMC AlumArmor</t>
  </si>
  <si>
    <t>4C (AWG 6) THHN/PVC TypeMC AlumArmor</t>
  </si>
  <si>
    <t>3C (AWG 4) THHN/PVC TypeMC AlumArmor</t>
  </si>
  <si>
    <t>4C (AWG 4) THHN/PVC TypeMC AlumArmor</t>
  </si>
  <si>
    <t>3C (AWG 3) THHN/PVC TypeMC AlumArmor</t>
  </si>
  <si>
    <t>4C (AWG 3) THHN/PVC TypeMC AlumArmor</t>
  </si>
  <si>
    <t>3C (AWG 2) THHN/PVC TypeMC AlumArmor</t>
  </si>
  <si>
    <t>4C (AWG 2) THHN/PVC TypeMC AlumArmor</t>
  </si>
  <si>
    <t>3C (AWG 1) THHN/PVC TypeMC AlumArmor</t>
  </si>
  <si>
    <t>4C (AWG 1) THHN/PVC TypeMC AlumArmor</t>
  </si>
  <si>
    <t>3C (AWG 1/0) THHN/PVC TypeMC AlumArmor</t>
  </si>
  <si>
    <t>4C (AWG 1/0) THHN/PVC TypeMC AlumArmor</t>
  </si>
  <si>
    <t>3C (AWG 2/0) THHN/PVC TypeMC AlumArmor</t>
  </si>
  <si>
    <t>4C (AWG 2/0) THHN/PVC TypeMC AlumArmor</t>
  </si>
  <si>
    <t>3C (AWG 3/0) THHN/PVC TypeMC AlumArmor</t>
  </si>
  <si>
    <t>4C (AWG 3/0) THHN/PVC TypeMC AlumArmor</t>
  </si>
  <si>
    <t>3C (AWG 4/0) THHN/PVC TypeMC AlumArmor</t>
  </si>
  <si>
    <t>4C (AWG 4/0) THHN/PVC TypeMC AlumArmor</t>
  </si>
  <si>
    <t>3C (250 kcmil) THHN/PVC TypeMC AlumArmor</t>
  </si>
  <si>
    <t>4C (250 kcmil) THHN/PVC TypeMC AlumArmor</t>
  </si>
  <si>
    <t>3C (350 kcmil) THHN/PVC TypeMC AlumArmor</t>
  </si>
  <si>
    <t>4C (350 kcmil) THHN/PVC TypeMC AlumArmor</t>
  </si>
  <si>
    <t>3C (500 kcmil) THHN/PVC TypeMC AlumArmor</t>
  </si>
  <si>
    <t>4C (500 kcmil) THHN/PVC TypeMC AlumArmor</t>
  </si>
  <si>
    <t>3C (750 kcmil) THHN/PVC TypeMC AlumArmor</t>
  </si>
  <si>
    <t>4C (750 kcmil) THHN/PVC TypeMC AlumArmor</t>
  </si>
  <si>
    <t>Type of cable:</t>
  </si>
  <si>
    <t>Weight (lbs)</t>
  </si>
  <si>
    <t xml:space="preserve">    Single Conductor</t>
  </si>
  <si>
    <t xml:space="preserve">    Multi Conductor</t>
  </si>
  <si>
    <t>Power greater than 2000V</t>
  </si>
  <si>
    <t>Power &lt;= 2000V</t>
  </si>
  <si>
    <t>Cable 1</t>
  </si>
  <si>
    <t>CAT 3 4-pr non-plenum</t>
  </si>
  <si>
    <t>CAT 5 4-pr non-plenum</t>
  </si>
  <si>
    <t>CAT 5 25-pr non-plenum</t>
  </si>
  <si>
    <t>CAT 5e 4-pr non-plenum</t>
  </si>
  <si>
    <t>CAT 5e 25-pr non-plenum</t>
  </si>
  <si>
    <t>Cable 2</t>
  </si>
  <si>
    <t>SYSTIMAX GigaSpeed 1091</t>
  </si>
  <si>
    <t>SYSTIMAX GigaSpeed 2091</t>
  </si>
  <si>
    <t>SYSTIMAX GigaSpeed 3091</t>
  </si>
  <si>
    <t>Control and Signal or Data</t>
  </si>
  <si>
    <t>5' Span</t>
  </si>
  <si>
    <t>6' Span</t>
  </si>
  <si>
    <t>7' Span</t>
  </si>
  <si>
    <t>8' Span</t>
  </si>
  <si>
    <t>Future (spare) Cable Fill Capacity%</t>
  </si>
  <si>
    <t>* Allowable Maximum per NEC</t>
  </si>
  <si>
    <t>LANMARK 2000 CAT 6 4-pr non-plenum</t>
  </si>
  <si>
    <t>LANMARK 10Gig CAT 6a 4-pr non-plenum</t>
  </si>
  <si>
    <t>LANMARK 350 CAT 5e 4-pr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</si>
</sst>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\'"/>
    <numFmt numFmtId="173" formatCode="0.0"/>
    <numFmt numFmtId="174" formatCode="#,##0&quot; cables&quot;"/>
    <numFmt numFmtId="175" formatCode="#,##0.00&quot;''&quot;"/>
    <numFmt numFmtId="176" formatCode="#,##0.00&quot; Lbs / ft&quot;"/>
    <numFmt numFmtId="177" formatCode="#,##0.00&quot; Kg/m&quot;"/>
    <numFmt numFmtId="178" formatCode="#,##0.00&quot;mm&quot;"/>
    <numFmt numFmtId="179" formatCode="#,##0.00&quot; Lbs/ft&quot;"/>
    <numFmt numFmtId="180" formatCode="#,##0.00&quot; mm&quot;"/>
    <numFmt numFmtId="181" formatCode="#,##0.00&quot; lb/kft&quot;"/>
    <numFmt numFmtId="182" formatCode="#,##0.00&quot; kg/km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15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b/>
      <i/>
      <u val="single"/>
      <sz val="8"/>
      <name val="Arial"/>
      <family val="2"/>
    </font>
    <font>
      <b/>
      <u val="single"/>
      <sz val="8"/>
      <name val="Arial"/>
      <family val="2"/>
    </font>
    <font>
      <sz val="8"/>
      <color indexed="9"/>
      <name val="Arial"/>
      <family val="2"/>
    </font>
    <font>
      <b/>
      <sz val="10"/>
      <color indexed="26"/>
      <name val="Arial"/>
      <family val="2"/>
    </font>
    <font>
      <b/>
      <u val="single"/>
      <sz val="10"/>
      <color indexed="17"/>
      <name val="Arial"/>
      <family val="2"/>
    </font>
    <font>
      <b/>
      <i/>
      <u val="single"/>
      <sz val="8"/>
      <color indexed="10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4" fontId="0" fillId="0" borderId="0" xfId="0" applyNumberFormat="1" applyAlignment="1">
      <alignment vertical="center"/>
    </xf>
    <xf numFmtId="4" fontId="0" fillId="2" borderId="0" xfId="0" applyNumberFormat="1" applyFill="1" applyAlignment="1">
      <alignment vertical="center"/>
    </xf>
    <xf numFmtId="4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/>
    </xf>
    <xf numFmtId="9" fontId="2" fillId="2" borderId="0" xfId="21" applyFont="1" applyFill="1" applyAlignment="1">
      <alignment/>
    </xf>
    <xf numFmtId="4" fontId="0" fillId="2" borderId="0" xfId="0" applyNumberFormat="1" applyFill="1" applyBorder="1" applyAlignment="1">
      <alignment vertical="center"/>
    </xf>
    <xf numFmtId="4" fontId="0" fillId="2" borderId="1" xfId="0" applyNumberFormat="1" applyFill="1" applyBorder="1" applyAlignment="1">
      <alignment vertical="center"/>
    </xf>
    <xf numFmtId="4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Alignment="1">
      <alignment horizontal="left"/>
    </xf>
    <xf numFmtId="4" fontId="0" fillId="2" borderId="1" xfId="0" applyNumberForma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3" fillId="2" borderId="2" xfId="0" applyNumberFormat="1" applyFont="1" applyFill="1" applyBorder="1" applyAlignment="1">
      <alignment horizontal="center" vertical="center" wrapText="1"/>
    </xf>
    <xf numFmtId="172" fontId="3" fillId="2" borderId="1" xfId="0" applyNumberFormat="1" applyFont="1" applyFill="1" applyBorder="1" applyAlignment="1">
      <alignment horizontal="center" vertical="center" wrapText="1"/>
    </xf>
    <xf numFmtId="4" fontId="4" fillId="2" borderId="0" xfId="0" applyNumberFormat="1" applyFont="1" applyFill="1" applyAlignment="1">
      <alignment horizontal="center" vertical="center"/>
    </xf>
    <xf numFmtId="175" fontId="2" fillId="2" borderId="0" xfId="0" applyNumberFormat="1" applyFont="1" applyFill="1" applyAlignment="1">
      <alignment vertical="center"/>
    </xf>
    <xf numFmtId="3" fontId="2" fillId="2" borderId="0" xfId="21" applyNumberFormat="1" applyFont="1" applyFill="1" applyAlignment="1">
      <alignment/>
    </xf>
    <xf numFmtId="4" fontId="2" fillId="2" borderId="0" xfId="0" applyNumberFormat="1" applyFont="1" applyFill="1" applyBorder="1" applyAlignment="1">
      <alignment vertical="center"/>
    </xf>
    <xf numFmtId="0" fontId="2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/>
    </xf>
    <xf numFmtId="4" fontId="5" fillId="2" borderId="0" xfId="0" applyNumberFormat="1" applyFont="1" applyFill="1" applyAlignment="1">
      <alignment/>
    </xf>
    <xf numFmtId="4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/>
    </xf>
    <xf numFmtId="4" fontId="2" fillId="2" borderId="1" xfId="0" applyNumberFormat="1" applyFont="1" applyFill="1" applyBorder="1" applyAlignment="1">
      <alignment/>
    </xf>
    <xf numFmtId="174" fontId="2" fillId="2" borderId="1" xfId="0" applyNumberFormat="1" applyFont="1" applyFill="1" applyBorder="1" applyAlignment="1" applyProtection="1">
      <alignment horizontal="center"/>
      <protection locked="0"/>
    </xf>
    <xf numFmtId="4" fontId="2" fillId="2" borderId="1" xfId="0" applyNumberFormat="1" applyFont="1" applyFill="1" applyBorder="1" applyAlignment="1" applyProtection="1">
      <alignment/>
      <protection locked="0"/>
    </xf>
    <xf numFmtId="173" fontId="2" fillId="2" borderId="1" xfId="0" applyNumberFormat="1" applyFont="1" applyFill="1" applyBorder="1" applyAlignment="1" applyProtection="1">
      <alignment/>
      <protection locked="0"/>
    </xf>
    <xf numFmtId="4" fontId="2" fillId="2" borderId="0" xfId="0" applyNumberFormat="1" applyFont="1" applyFill="1" applyAlignment="1">
      <alignment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4" fontId="3" fillId="2" borderId="1" xfId="0" applyNumberFormat="1" applyFont="1" applyFill="1" applyBorder="1" applyAlignment="1">
      <alignment horizontal="center" vertical="center"/>
    </xf>
    <xf numFmtId="172" fontId="3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vertical="center"/>
    </xf>
    <xf numFmtId="4" fontId="0" fillId="0" borderId="1" xfId="0" applyNumberFormat="1" applyFill="1" applyBorder="1" applyAlignment="1" applyProtection="1">
      <alignment vertical="center"/>
      <protection locked="0"/>
    </xf>
    <xf numFmtId="4" fontId="0" fillId="3" borderId="1" xfId="0" applyNumberFormat="1" applyFill="1" applyBorder="1" applyAlignment="1">
      <alignment vertical="center"/>
    </xf>
    <xf numFmtId="4" fontId="0" fillId="0" borderId="1" xfId="0" applyNumberFormat="1" applyFill="1" applyBorder="1" applyAlignment="1">
      <alignment vertical="center"/>
    </xf>
    <xf numFmtId="4" fontId="7" fillId="4" borderId="1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0" fontId="2" fillId="0" borderId="1" xfId="0" applyFont="1" applyFill="1" applyBorder="1" applyAlignment="1">
      <alignment/>
    </xf>
    <xf numFmtId="174" fontId="2" fillId="0" borderId="1" xfId="0" applyNumberFormat="1" applyFont="1" applyFill="1" applyBorder="1" applyAlignment="1" applyProtection="1">
      <alignment horizontal="center"/>
      <protection locked="0"/>
    </xf>
    <xf numFmtId="4" fontId="9" fillId="2" borderId="0" xfId="0" applyNumberFormat="1" applyFont="1" applyFill="1" applyAlignment="1">
      <alignment horizontal="center" vertical="center"/>
    </xf>
    <xf numFmtId="9" fontId="3" fillId="2" borderId="0" xfId="0" applyNumberFormat="1" applyFont="1" applyFill="1" applyAlignment="1">
      <alignment horizontal="center" vertical="center"/>
    </xf>
    <xf numFmtId="4" fontId="10" fillId="2" borderId="0" xfId="0" applyNumberFormat="1" applyFont="1" applyFill="1" applyAlignment="1">
      <alignment vertical="center"/>
    </xf>
    <xf numFmtId="0" fontId="11" fillId="0" borderId="0" xfId="0" applyFont="1" applyAlignment="1">
      <alignment/>
    </xf>
    <xf numFmtId="3" fontId="2" fillId="2" borderId="0" xfId="0" applyNumberFormat="1" applyFont="1" applyFill="1" applyAlignment="1" applyProtection="1">
      <alignment horizontal="right" vertical="center"/>
      <protection locked="0"/>
    </xf>
    <xf numFmtId="4" fontId="2" fillId="2" borderId="3" xfId="0" applyNumberFormat="1" applyFont="1" applyFill="1" applyBorder="1" applyAlignment="1">
      <alignment vertical="center"/>
    </xf>
    <xf numFmtId="2" fontId="2" fillId="0" borderId="0" xfId="0" applyNumberFormat="1" applyFont="1" applyAlignment="1">
      <alignment/>
    </xf>
    <xf numFmtId="2" fontId="2" fillId="0" borderId="1" xfId="0" applyNumberFormat="1" applyFont="1" applyBorder="1" applyAlignment="1">
      <alignment/>
    </xf>
    <xf numFmtId="4" fontId="2" fillId="2" borderId="4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2" fontId="2" fillId="0" borderId="2" xfId="0" applyNumberFormat="1" applyFont="1" applyBorder="1" applyAlignment="1">
      <alignment/>
    </xf>
    <xf numFmtId="2" fontId="2" fillId="0" borderId="5" xfId="0" applyNumberFormat="1" applyFont="1" applyBorder="1" applyAlignment="1">
      <alignment/>
    </xf>
    <xf numFmtId="4" fontId="11" fillId="3" borderId="1" xfId="0" applyNumberFormat="1" applyFont="1" applyFill="1" applyBorder="1" applyAlignment="1">
      <alignment horizontal="center" vertical="center"/>
    </xf>
    <xf numFmtId="4" fontId="11" fillId="3" borderId="1" xfId="0" applyNumberFormat="1" applyFont="1" applyFill="1" applyBorder="1" applyAlignment="1" applyProtection="1">
      <alignment horizontal="center" vertical="center"/>
      <protection locked="0"/>
    </xf>
    <xf numFmtId="9" fontId="3" fillId="2" borderId="6" xfId="21" applyFont="1" applyFill="1" applyBorder="1" applyAlignment="1" applyProtection="1">
      <alignment horizontal="center"/>
      <protection hidden="1"/>
    </xf>
    <xf numFmtId="3" fontId="3" fillId="2" borderId="6" xfId="21" applyNumberFormat="1" applyFont="1" applyFill="1" applyBorder="1" applyAlignment="1" applyProtection="1">
      <alignment horizontal="center"/>
      <protection locked="0"/>
    </xf>
    <xf numFmtId="4" fontId="0" fillId="0" borderId="1" xfId="0" applyNumberFormat="1" applyFont="1" applyFill="1" applyBorder="1" applyAlignment="1" applyProtection="1">
      <alignment horizontal="left" vertical="center"/>
      <protection locked="0"/>
    </xf>
    <xf numFmtId="4" fontId="4" fillId="2" borderId="0" xfId="0" applyNumberFormat="1" applyFont="1" applyFill="1" applyAlignment="1">
      <alignment horizontal="left" vertical="center"/>
    </xf>
    <xf numFmtId="0" fontId="12" fillId="2" borderId="0" xfId="15" applyFill="1" applyAlignment="1">
      <alignment/>
    </xf>
    <xf numFmtId="0" fontId="2" fillId="2" borderId="0" xfId="0" applyFont="1" applyFill="1" applyAlignment="1" applyProtection="1">
      <alignment horizontal="right"/>
      <protection/>
    </xf>
    <xf numFmtId="4" fontId="3" fillId="2" borderId="0" xfId="0" applyNumberFormat="1" applyFont="1" applyFill="1" applyAlignment="1">
      <alignment vertical="center"/>
    </xf>
    <xf numFmtId="4" fontId="14" fillId="2" borderId="0" xfId="0" applyNumberFormat="1" applyFont="1" applyFill="1" applyAlignment="1">
      <alignment vertical="center"/>
    </xf>
    <xf numFmtId="0" fontId="14" fillId="2" borderId="0" xfId="0" applyFont="1" applyFill="1" applyAlignment="1">
      <alignment/>
    </xf>
    <xf numFmtId="3" fontId="2" fillId="0" borderId="5" xfId="0" applyNumberFormat="1" applyFont="1" applyFill="1" applyBorder="1" applyAlignment="1" applyProtection="1">
      <alignment horizontal="center"/>
      <protection locked="0"/>
    </xf>
    <xf numFmtId="3" fontId="2" fillId="0" borderId="7" xfId="0" applyNumberFormat="1" applyFont="1" applyFill="1" applyBorder="1" applyAlignment="1" applyProtection="1">
      <alignment horizontal="center"/>
      <protection locked="0"/>
    </xf>
    <xf numFmtId="3" fontId="2" fillId="2" borderId="5" xfId="0" applyNumberFormat="1" applyFont="1" applyFill="1" applyBorder="1" applyAlignment="1" applyProtection="1">
      <alignment horizontal="center"/>
      <protection locked="0"/>
    </xf>
    <xf numFmtId="3" fontId="2" fillId="2" borderId="7" xfId="0" applyNumberFormat="1" applyFont="1" applyFill="1" applyBorder="1" applyAlignment="1" applyProtection="1">
      <alignment horizontal="center"/>
      <protection locked="0"/>
    </xf>
    <xf numFmtId="3" fontId="2" fillId="2" borderId="8" xfId="0" applyNumberFormat="1" applyFont="1" applyFill="1" applyBorder="1" applyAlignment="1" applyProtection="1">
      <alignment horizontal="center"/>
      <protection locked="0"/>
    </xf>
    <xf numFmtId="3" fontId="2" fillId="0" borderId="8" xfId="0" applyNumberFormat="1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5" xfId="0" applyNumberFormat="1" applyFont="1" applyFill="1" applyBorder="1" applyAlignment="1">
      <alignment horizontal="center"/>
    </xf>
    <xf numFmtId="0" fontId="3" fillId="2" borderId="8" xfId="0" applyNumberFormat="1" applyFont="1" applyFill="1" applyBorder="1" applyAlignment="1">
      <alignment horizontal="center"/>
    </xf>
    <xf numFmtId="0" fontId="3" fillId="2" borderId="7" xfId="0" applyNumberFormat="1" applyFont="1" applyFill="1" applyBorder="1" applyAlignment="1">
      <alignment horizontal="center"/>
    </xf>
    <xf numFmtId="172" fontId="3" fillId="2" borderId="5" xfId="0" applyNumberFormat="1" applyFont="1" applyFill="1" applyBorder="1" applyAlignment="1">
      <alignment horizontal="center" vertical="center" wrapText="1"/>
    </xf>
    <xf numFmtId="172" fontId="3" fillId="2" borderId="7" xfId="0" applyNumberFormat="1" applyFont="1" applyFill="1" applyBorder="1" applyAlignment="1">
      <alignment horizontal="center" vertical="center" wrapText="1"/>
    </xf>
    <xf numFmtId="172" fontId="3" fillId="2" borderId="8" xfId="0" applyNumberFormat="1" applyFont="1" applyFill="1" applyBorder="1" applyAlignment="1">
      <alignment horizontal="center" vertical="center" wrapText="1"/>
    </xf>
    <xf numFmtId="181" fontId="3" fillId="2" borderId="0" xfId="0" applyNumberFormat="1" applyFont="1" applyFill="1" applyAlignment="1" applyProtection="1">
      <alignment horizontal="left" vertical="center"/>
      <protection locked="0"/>
    </xf>
    <xf numFmtId="182" fontId="3" fillId="2" borderId="0" xfId="0" applyNumberFormat="1" applyFont="1" applyFill="1" applyAlignment="1" applyProtection="1">
      <alignment horizontal="left" vertical="center"/>
      <protection locked="0"/>
    </xf>
    <xf numFmtId="175" fontId="3" fillId="2" borderId="0" xfId="0" applyNumberFormat="1" applyFont="1" applyFill="1" applyAlignment="1" applyProtection="1">
      <alignment horizontal="left" vertical="center"/>
      <protection locked="0"/>
    </xf>
    <xf numFmtId="180" fontId="3" fillId="2" borderId="0" xfId="0" applyNumberFormat="1" applyFont="1" applyFill="1" applyAlignment="1" applyProtection="1">
      <alignment horizontal="left" vertical="center"/>
      <protection locked="0"/>
    </xf>
    <xf numFmtId="4" fontId="8" fillId="2" borderId="0" xfId="0" applyNumberFormat="1" applyFont="1" applyFill="1" applyBorder="1" applyAlignment="1">
      <alignment horizontal="center" vertical="center"/>
    </xf>
    <xf numFmtId="4" fontId="3" fillId="2" borderId="5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4" fontId="3" fillId="2" borderId="7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3">
    <dxf>
      <font>
        <b val="0"/>
        <i/>
        <color rgb="FFFF0000"/>
      </font>
      <border/>
    </dxf>
    <dxf>
      <font>
        <b/>
        <i val="0"/>
        <color rgb="FF008000"/>
      </font>
      <border/>
    </dxf>
    <dxf>
      <font>
        <b/>
        <i val="0"/>
        <color rgb="FFFF0000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7.emf" /><Relationship Id="rId4" Type="http://schemas.openxmlformats.org/officeDocument/2006/relationships/image" Target="../media/image8.emf" /><Relationship Id="rId5" Type="http://schemas.openxmlformats.org/officeDocument/2006/relationships/image" Target="../media/image6.emf" /><Relationship Id="rId6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504825</xdr:colOff>
      <xdr:row>0</xdr:row>
      <xdr:rowOff>0</xdr:rowOff>
    </xdr:from>
    <xdr:to>
      <xdr:col>20</xdr:col>
      <xdr:colOff>495300</xdr:colOff>
      <xdr:row>4</xdr:row>
      <xdr:rowOff>66675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0"/>
          <a:ext cx="20288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8</xdr:row>
      <xdr:rowOff>0</xdr:rowOff>
    </xdr:from>
    <xdr:to>
      <xdr:col>17</xdr:col>
      <xdr:colOff>342900</xdr:colOff>
      <xdr:row>9</xdr:row>
      <xdr:rowOff>66675</xdr:rowOff>
    </xdr:to>
    <xdr:pic>
      <xdr:nvPicPr>
        <xdr:cNvPr id="2" name="CableTypeBo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86025" y="1123950"/>
          <a:ext cx="16954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8</xdr:row>
      <xdr:rowOff>28575</xdr:rowOff>
    </xdr:from>
    <xdr:to>
      <xdr:col>14</xdr:col>
      <xdr:colOff>9525</xdr:colOff>
      <xdr:row>9</xdr:row>
      <xdr:rowOff>19050</xdr:rowOff>
    </xdr:to>
    <xdr:pic>
      <xdr:nvPicPr>
        <xdr:cNvPr id="3" name="CableTypeLabe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28800" y="1152525"/>
          <a:ext cx="609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10</xdr:row>
      <xdr:rowOff>85725</xdr:rowOff>
    </xdr:from>
    <xdr:to>
      <xdr:col>19</xdr:col>
      <xdr:colOff>171450</xdr:colOff>
      <xdr:row>11</xdr:row>
      <xdr:rowOff>152400</xdr:rowOff>
    </xdr:to>
    <xdr:pic>
      <xdr:nvPicPr>
        <xdr:cNvPr id="4" name="CableSelectBox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57450" y="1466850"/>
          <a:ext cx="2571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495300</xdr:colOff>
      <xdr:row>5</xdr:row>
      <xdr:rowOff>66675</xdr:rowOff>
    </xdr:from>
    <xdr:to>
      <xdr:col>20</xdr:col>
      <xdr:colOff>342900</xdr:colOff>
      <xdr:row>7</xdr:row>
      <xdr:rowOff>152400</xdr:rowOff>
    </xdr:to>
    <xdr:pic>
      <xdr:nvPicPr>
        <xdr:cNvPr id="5" name="Ye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33875" y="876300"/>
          <a:ext cx="1371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495300</xdr:colOff>
      <xdr:row>7</xdr:row>
      <xdr:rowOff>114300</xdr:rowOff>
    </xdr:from>
    <xdr:to>
      <xdr:col>20</xdr:col>
      <xdr:colOff>342900</xdr:colOff>
      <xdr:row>9</xdr:row>
      <xdr:rowOff>28575</xdr:rowOff>
    </xdr:to>
    <xdr:pic>
      <xdr:nvPicPr>
        <xdr:cNvPr id="6" name="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333875" y="1076325"/>
          <a:ext cx="1371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304800</xdr:colOff>
      <xdr:row>0</xdr:row>
      <xdr:rowOff>0</xdr:rowOff>
    </xdr:from>
    <xdr:to>
      <xdr:col>6</xdr:col>
      <xdr:colOff>104775</xdr:colOff>
      <xdr:row>4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0"/>
          <a:ext cx="20288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AD66"/>
  <sheetViews>
    <sheetView showRowColHeaders="0" tabSelected="1" zoomScaleSheetLayoutView="100" workbookViewId="0" topLeftCell="A1">
      <selection activeCell="M25" sqref="M25:U25"/>
    </sheetView>
  </sheetViews>
  <sheetFormatPr defaultColWidth="11.421875" defaultRowHeight="12.75"/>
  <cols>
    <col min="1" max="1" width="0.42578125" style="3" customWidth="1"/>
    <col min="2" max="2" width="13.00390625" style="3" customWidth="1"/>
    <col min="3" max="3" width="10.57421875" style="3" hidden="1" customWidth="1"/>
    <col min="4" max="4" width="6.28125" style="3" hidden="1" customWidth="1"/>
    <col min="5" max="5" width="8.00390625" style="3" hidden="1" customWidth="1"/>
    <col min="6" max="6" width="12.8515625" style="3" customWidth="1"/>
    <col min="7" max="7" width="10.00390625" style="3" hidden="1" customWidth="1"/>
    <col min="8" max="8" width="12.8515625" style="3" hidden="1" customWidth="1"/>
    <col min="9" max="9" width="5.57421875" style="3" hidden="1" customWidth="1"/>
    <col min="10" max="12" width="4.57421875" style="3" hidden="1" customWidth="1"/>
    <col min="13" max="13" width="7.7109375" style="3" customWidth="1"/>
    <col min="14" max="14" width="2.421875" style="3" customWidth="1"/>
    <col min="15" max="15" width="5.7109375" style="3" customWidth="1"/>
    <col min="16" max="17" width="7.7109375" style="3" customWidth="1"/>
    <col min="18" max="18" width="7.57421875" style="3" customWidth="1"/>
    <col min="19" max="19" width="7.7109375" style="3" customWidth="1"/>
    <col min="20" max="20" width="7.57421875" style="3" customWidth="1"/>
    <col min="21" max="21" width="7.7109375" style="3" customWidth="1"/>
    <col min="22" max="22" width="4.57421875" style="3" hidden="1" customWidth="1"/>
    <col min="23" max="26" width="9.7109375" style="3" customWidth="1"/>
    <col min="27" max="27" width="53.7109375" style="3" bestFit="1" customWidth="1"/>
    <col min="28" max="29" width="2.421875" style="3" bestFit="1" customWidth="1"/>
    <col min="30" max="30" width="4.421875" style="3" bestFit="1" customWidth="1"/>
    <col min="31" max="16384" width="9.140625" style="3" customWidth="1"/>
  </cols>
  <sheetData>
    <row r="1" ht="12.75" customHeight="1"/>
    <row r="2" spans="13:16" ht="12.75" customHeight="1">
      <c r="M2" s="16"/>
      <c r="N2" s="16"/>
      <c r="O2" s="16"/>
      <c r="P2" s="16"/>
    </row>
    <row r="3" ht="12.75" customHeight="1"/>
    <row r="4" spans="13:26" ht="12.75" customHeight="1">
      <c r="M4" s="16"/>
      <c r="N4" s="16"/>
      <c r="O4" s="16"/>
      <c r="P4" s="16"/>
      <c r="V4" s="16"/>
      <c r="W4" s="16"/>
      <c r="X4" s="16"/>
      <c r="Y4" s="16"/>
      <c r="Z4" s="16"/>
    </row>
    <row r="5" spans="2:26" ht="12.75" customHeight="1">
      <c r="B5" s="4"/>
      <c r="M5" s="16"/>
      <c r="N5" s="16"/>
      <c r="O5" s="16"/>
      <c r="P5" s="42"/>
      <c r="V5" s="16"/>
      <c r="W5" s="16"/>
      <c r="X5" s="16"/>
      <c r="Y5" s="16"/>
      <c r="Z5" s="16"/>
    </row>
    <row r="6" spans="2:26" ht="12" customHeight="1">
      <c r="B6" s="3" t="s">
        <v>180</v>
      </c>
      <c r="M6" s="43">
        <v>0</v>
      </c>
      <c r="N6" s="59"/>
      <c r="O6" s="16"/>
      <c r="P6" s="16"/>
      <c r="V6" s="16"/>
      <c r="W6" s="16"/>
      <c r="X6" s="16"/>
      <c r="Y6" s="16"/>
      <c r="Z6" s="16"/>
    </row>
    <row r="7" spans="2:26" ht="12.75" customHeight="1" hidden="1" thickBot="1">
      <c r="B7" s="4"/>
      <c r="M7" s="56">
        <f>1-M6</f>
        <v>1</v>
      </c>
      <c r="N7" s="44" t="s">
        <v>35</v>
      </c>
      <c r="V7" s="16"/>
      <c r="W7" s="16"/>
      <c r="X7" s="16"/>
      <c r="Y7" s="16"/>
      <c r="Z7" s="16"/>
    </row>
    <row r="8" spans="2:26" ht="12.75" customHeight="1">
      <c r="B8" s="63"/>
      <c r="R8" s="44"/>
      <c r="V8" s="16"/>
      <c r="W8" s="16"/>
      <c r="X8" s="16"/>
      <c r="Y8" s="16"/>
      <c r="Z8" s="16"/>
    </row>
    <row r="9" spans="2:26" ht="12.75" customHeight="1">
      <c r="B9" s="64"/>
      <c r="F9" s="5"/>
      <c r="V9" s="16"/>
      <c r="W9" s="16"/>
      <c r="X9" s="16"/>
      <c r="Y9" s="16"/>
      <c r="Z9" s="16"/>
    </row>
    <row r="10" spans="2:6" ht="7.5" customHeight="1">
      <c r="B10" s="4"/>
      <c r="F10" s="5"/>
    </row>
    <row r="11" spans="2:22" ht="12.75" customHeight="1">
      <c r="B11" s="4"/>
      <c r="F11" s="5"/>
      <c r="V11" s="46">
        <v>0</v>
      </c>
    </row>
    <row r="12" spans="2:13" ht="12.75" customHeight="1">
      <c r="B12" s="4"/>
      <c r="F12" s="5"/>
      <c r="M12" s="3" t="s">
        <v>159</v>
      </c>
    </row>
    <row r="13" spans="2:16" ht="12.75" customHeight="1">
      <c r="B13" s="4"/>
      <c r="F13" s="5"/>
      <c r="M13" s="4" t="s">
        <v>22</v>
      </c>
      <c r="O13" s="82">
        <v>0</v>
      </c>
      <c r="P13" s="83"/>
    </row>
    <row r="14" spans="2:16" ht="12.75" customHeight="1">
      <c r="B14" s="4"/>
      <c r="F14" s="5"/>
      <c r="M14" s="4" t="s">
        <v>23</v>
      </c>
      <c r="O14" s="80">
        <v>0</v>
      </c>
      <c r="P14" s="81"/>
    </row>
    <row r="15" ht="3.75" customHeight="1">
      <c r="P15" s="17"/>
    </row>
    <row r="16" spans="2:3" ht="6.75" customHeight="1">
      <c r="B16" s="4"/>
      <c r="C16" s="18"/>
    </row>
    <row r="17" spans="2:22" ht="6.75" customHeight="1" thickBot="1">
      <c r="B17" s="4"/>
      <c r="C17" s="18"/>
      <c r="V17" s="19"/>
    </row>
    <row r="18" spans="2:20" ht="12.75" customHeight="1" thickBot="1">
      <c r="B18" s="4"/>
      <c r="C18" s="18"/>
      <c r="S18" s="61" t="str">
        <f>IF(Problem=1,"      Number of cables :","")</f>
        <v>      Number of cables :</v>
      </c>
      <c r="T18" s="57">
        <v>0</v>
      </c>
    </row>
    <row r="19" spans="2:3" ht="2.25" customHeight="1">
      <c r="B19" s="4"/>
      <c r="C19" s="18"/>
    </row>
    <row r="20" spans="2:11" ht="12.75" customHeight="1">
      <c r="B20" s="4"/>
      <c r="C20" s="18"/>
      <c r="J20" s="20"/>
      <c r="K20" s="20"/>
    </row>
    <row r="21" spans="2:3" ht="12.75" customHeight="1" hidden="1">
      <c r="B21" s="4"/>
      <c r="C21" s="18"/>
    </row>
    <row r="22" spans="2:3" ht="9" customHeight="1">
      <c r="B22" s="4"/>
      <c r="C22" s="18"/>
    </row>
    <row r="23" spans="2:3" ht="3" customHeight="1">
      <c r="B23" s="4"/>
      <c r="C23" s="18"/>
    </row>
    <row r="24" ht="12.75" customHeight="1" hidden="1"/>
    <row r="25" spans="2:21" ht="12.75" customHeight="1">
      <c r="B25" s="21"/>
      <c r="C25" s="21"/>
      <c r="D25" s="21"/>
      <c r="E25" s="22"/>
      <c r="F25" s="13"/>
      <c r="G25" s="13"/>
      <c r="H25" s="4"/>
      <c r="I25" s="71" t="s">
        <v>3</v>
      </c>
      <c r="J25" s="72"/>
      <c r="K25" s="72"/>
      <c r="L25" s="73"/>
      <c r="M25" s="74" t="s">
        <v>52</v>
      </c>
      <c r="N25" s="75"/>
      <c r="O25" s="75"/>
      <c r="P25" s="75"/>
      <c r="Q25" s="75"/>
      <c r="R25" s="75"/>
      <c r="S25" s="75"/>
      <c r="T25" s="75"/>
      <c r="U25" s="76"/>
    </row>
    <row r="26" spans="2:21" ht="22.5" customHeight="1">
      <c r="B26" s="12" t="s">
        <v>24</v>
      </c>
      <c r="C26" s="12" t="s">
        <v>4</v>
      </c>
      <c r="D26" s="12" t="s">
        <v>5</v>
      </c>
      <c r="E26" s="23" t="s">
        <v>37</v>
      </c>
      <c r="F26" s="12" t="str">
        <f>"At "&amp;M7*100&amp;"% fill*, you can lay :"</f>
        <v>At 100% fill*, you can lay :</v>
      </c>
      <c r="G26" s="14"/>
      <c r="H26" s="12" t="str">
        <f>"Load at "&amp;M7*100&amp;"% fill"</f>
        <v>Load at 100% fill</v>
      </c>
      <c r="I26" s="15">
        <v>4.9</v>
      </c>
      <c r="J26" s="15">
        <v>5.7</v>
      </c>
      <c r="K26" s="15">
        <v>7.38</v>
      </c>
      <c r="L26" s="15">
        <v>8.2</v>
      </c>
      <c r="M26" s="77" t="s">
        <v>176</v>
      </c>
      <c r="N26" s="79"/>
      <c r="O26" s="78"/>
      <c r="P26" s="77" t="s">
        <v>177</v>
      </c>
      <c r="Q26" s="78"/>
      <c r="R26" s="77" t="s">
        <v>178</v>
      </c>
      <c r="S26" s="78"/>
      <c r="T26" s="77" t="s">
        <v>179</v>
      </c>
      <c r="U26" s="78"/>
    </row>
    <row r="27" spans="2:21" ht="11.25">
      <c r="B27" s="24" t="s">
        <v>6</v>
      </c>
      <c r="C27" s="24">
        <v>1.1023622047244095</v>
      </c>
      <c r="D27" s="24">
        <v>1.968503937007874</v>
      </c>
      <c r="E27" s="25">
        <f>C27*D27</f>
        <v>2.1700043400086804</v>
      </c>
      <c r="F27" s="26">
        <v>0</v>
      </c>
      <c r="G27" s="26" t="str">
        <f aca="true" t="shared" si="0" ref="G27:G50">IF(F27&lt;$T$18,"Too Small","OK")</f>
        <v>OK</v>
      </c>
      <c r="H27" s="27">
        <f aca="true" t="shared" si="1" ref="H27:H50">+F27*ImperialWeight/1000</f>
        <v>0</v>
      </c>
      <c r="I27" s="28">
        <f>'Maximum loads'!C9</f>
        <v>6.6</v>
      </c>
      <c r="J27" s="28">
        <f>'Maximum loads'!D9</f>
        <v>5.31</v>
      </c>
      <c r="K27" s="28">
        <f>'Maximum loads'!E9</f>
        <v>4.47</v>
      </c>
      <c r="L27" s="28">
        <f>'Maximum loads'!F9</f>
        <v>3.82</v>
      </c>
      <c r="M27" s="67"/>
      <c r="N27" s="69"/>
      <c r="O27" s="68"/>
      <c r="P27" s="67"/>
      <c r="Q27" s="68"/>
      <c r="R27" s="67"/>
      <c r="S27" s="68"/>
      <c r="T27" s="67"/>
      <c r="U27" s="68"/>
    </row>
    <row r="28" spans="2:21" ht="11.25">
      <c r="B28" s="24" t="s">
        <v>7</v>
      </c>
      <c r="C28" s="24">
        <v>1.1023622047244095</v>
      </c>
      <c r="D28" s="24">
        <v>3.937007874015748</v>
      </c>
      <c r="E28" s="25">
        <f aca="true" t="shared" si="2" ref="E28:E50">C28*D28</f>
        <v>4.340008680017361</v>
      </c>
      <c r="F28" s="26">
        <v>0</v>
      </c>
      <c r="G28" s="26" t="str">
        <f t="shared" si="0"/>
        <v>OK</v>
      </c>
      <c r="H28" s="27">
        <f t="shared" si="1"/>
        <v>0</v>
      </c>
      <c r="I28" s="28">
        <f>'Maximum loads'!C10</f>
        <v>6.6</v>
      </c>
      <c r="J28" s="28">
        <f>'Maximum loads'!D10</f>
        <v>5.31</v>
      </c>
      <c r="K28" s="28">
        <f>'Maximum loads'!E10</f>
        <v>4.47</v>
      </c>
      <c r="L28" s="28">
        <f>'Maximum loads'!F10</f>
        <v>3.82</v>
      </c>
      <c r="M28" s="67"/>
      <c r="N28" s="69"/>
      <c r="O28" s="68"/>
      <c r="P28" s="67"/>
      <c r="Q28" s="68"/>
      <c r="R28" s="67"/>
      <c r="S28" s="68"/>
      <c r="T28" s="67"/>
      <c r="U28" s="68"/>
    </row>
    <row r="29" spans="1:21" ht="11.25">
      <c r="A29" s="39"/>
      <c r="B29" s="40" t="s">
        <v>8</v>
      </c>
      <c r="C29" s="24">
        <v>1.1023622047244095</v>
      </c>
      <c r="D29" s="40">
        <v>5.905511811023622</v>
      </c>
      <c r="E29" s="25">
        <f t="shared" si="2"/>
        <v>6.51001302002604</v>
      </c>
      <c r="F29" s="26">
        <v>0</v>
      </c>
      <c r="G29" s="41" t="str">
        <f t="shared" si="0"/>
        <v>OK</v>
      </c>
      <c r="H29" s="27">
        <f t="shared" si="1"/>
        <v>0</v>
      </c>
      <c r="I29" s="28">
        <f>'Maximum loads'!C11</f>
        <v>7.2</v>
      </c>
      <c r="J29" s="28">
        <f>'Maximum loads'!D11</f>
        <v>5.75</v>
      </c>
      <c r="K29" s="28">
        <f>'Maximum loads'!E11</f>
        <v>4.77</v>
      </c>
      <c r="L29" s="28">
        <f>'Maximum loads'!F11</f>
        <v>4.04</v>
      </c>
      <c r="M29" s="65"/>
      <c r="N29" s="70"/>
      <c r="O29" s="66"/>
      <c r="P29" s="65"/>
      <c r="Q29" s="66"/>
      <c r="R29" s="65"/>
      <c r="S29" s="66"/>
      <c r="T29" s="65"/>
      <c r="U29" s="66"/>
    </row>
    <row r="30" spans="2:21" ht="11.25">
      <c r="B30" s="24" t="s">
        <v>9</v>
      </c>
      <c r="C30" s="24">
        <v>1.1023622047244095</v>
      </c>
      <c r="D30" s="24">
        <v>7.874015748031496</v>
      </c>
      <c r="E30" s="25">
        <f t="shared" si="2"/>
        <v>8.680017360034721</v>
      </c>
      <c r="F30" s="26">
        <v>0</v>
      </c>
      <c r="G30" s="26" t="str">
        <f t="shared" si="0"/>
        <v>OK</v>
      </c>
      <c r="H30" s="27">
        <f t="shared" si="1"/>
        <v>0</v>
      </c>
      <c r="I30" s="28">
        <f>'Maximum loads'!C12</f>
        <v>10.54</v>
      </c>
      <c r="J30" s="28">
        <f>'Maximum loads'!D12</f>
        <v>8.07</v>
      </c>
      <c r="K30" s="28">
        <f>'Maximum loads'!E12</f>
        <v>6.4</v>
      </c>
      <c r="L30" s="28">
        <f>'Maximum loads'!F12</f>
        <v>5.22</v>
      </c>
      <c r="M30" s="67"/>
      <c r="N30" s="69"/>
      <c r="O30" s="68"/>
      <c r="P30" s="67"/>
      <c r="Q30" s="68"/>
      <c r="R30" s="67"/>
      <c r="S30" s="68"/>
      <c r="T30" s="67"/>
      <c r="U30" s="68"/>
    </row>
    <row r="31" spans="1:21" ht="11.25">
      <c r="A31" s="39"/>
      <c r="B31" s="40" t="s">
        <v>10</v>
      </c>
      <c r="C31" s="24">
        <v>1.1023622047244095</v>
      </c>
      <c r="D31" s="40">
        <v>11.811023622047244</v>
      </c>
      <c r="E31" s="25">
        <f t="shared" si="2"/>
        <v>13.02002604005208</v>
      </c>
      <c r="F31" s="26">
        <v>0</v>
      </c>
      <c r="G31" s="41" t="str">
        <f t="shared" si="0"/>
        <v>OK</v>
      </c>
      <c r="H31" s="27">
        <f t="shared" si="1"/>
        <v>0</v>
      </c>
      <c r="I31" s="28">
        <f>'Maximum loads'!C13</f>
        <v>14.17</v>
      </c>
      <c r="J31" s="28">
        <f>'Maximum loads'!D13</f>
        <v>10.2</v>
      </c>
      <c r="K31" s="28">
        <f>'Maximum loads'!E13</f>
        <v>7.86</v>
      </c>
      <c r="L31" s="28">
        <f>'Maximum loads'!F13</f>
        <v>6.2</v>
      </c>
      <c r="M31" s="65"/>
      <c r="N31" s="70"/>
      <c r="O31" s="66"/>
      <c r="P31" s="65"/>
      <c r="Q31" s="66"/>
      <c r="R31" s="65"/>
      <c r="S31" s="66"/>
      <c r="T31" s="65"/>
      <c r="U31" s="66"/>
    </row>
    <row r="32" spans="1:21" ht="11.25">
      <c r="A32" s="39"/>
      <c r="B32" s="40" t="s">
        <v>11</v>
      </c>
      <c r="C32" s="40">
        <v>2.047244094488189</v>
      </c>
      <c r="D32" s="40">
        <v>1.968503937007874</v>
      </c>
      <c r="E32" s="25">
        <f t="shared" si="2"/>
        <v>4.03000806001612</v>
      </c>
      <c r="F32" s="26">
        <v>0</v>
      </c>
      <c r="G32" s="41" t="str">
        <f t="shared" si="0"/>
        <v>OK</v>
      </c>
      <c r="H32" s="27">
        <f t="shared" si="1"/>
        <v>0</v>
      </c>
      <c r="I32" s="28">
        <f>'Maximum loads'!C14</f>
        <v>14.24</v>
      </c>
      <c r="J32" s="28">
        <f>'Maximum loads'!D14</f>
        <v>10.91</v>
      </c>
      <c r="K32" s="28">
        <f>'Maximum loads'!E14</f>
        <v>8.68</v>
      </c>
      <c r="L32" s="28">
        <f>'Maximum loads'!F14</f>
        <v>7.14</v>
      </c>
      <c r="M32" s="65"/>
      <c r="N32" s="70"/>
      <c r="O32" s="66"/>
      <c r="P32" s="65"/>
      <c r="Q32" s="66"/>
      <c r="R32" s="65"/>
      <c r="S32" s="66"/>
      <c r="T32" s="65"/>
      <c r="U32" s="66"/>
    </row>
    <row r="33" spans="1:21" ht="11.25">
      <c r="A33" s="39"/>
      <c r="B33" s="40" t="s">
        <v>12</v>
      </c>
      <c r="C33" s="40">
        <v>2.047244094488189</v>
      </c>
      <c r="D33" s="40">
        <v>3.937007874015748</v>
      </c>
      <c r="E33" s="25">
        <f t="shared" si="2"/>
        <v>8.06001612003224</v>
      </c>
      <c r="F33" s="26">
        <v>0</v>
      </c>
      <c r="G33" s="41" t="str">
        <f t="shared" si="0"/>
        <v>OK</v>
      </c>
      <c r="H33" s="27">
        <f t="shared" si="1"/>
        <v>0</v>
      </c>
      <c r="I33" s="28">
        <f>'Maximum loads'!C15</f>
        <v>14.24</v>
      </c>
      <c r="J33" s="28">
        <f>'Maximum loads'!D15</f>
        <v>10.91</v>
      </c>
      <c r="K33" s="28">
        <f>'Maximum loads'!E15</f>
        <v>8.68</v>
      </c>
      <c r="L33" s="28">
        <f>'Maximum loads'!F15</f>
        <v>7.14</v>
      </c>
      <c r="M33" s="65"/>
      <c r="N33" s="70"/>
      <c r="O33" s="66"/>
      <c r="P33" s="65"/>
      <c r="Q33" s="66"/>
      <c r="R33" s="65"/>
      <c r="S33" s="66"/>
      <c r="T33" s="65"/>
      <c r="U33" s="66"/>
    </row>
    <row r="34" spans="1:21" ht="11.25">
      <c r="A34" s="39"/>
      <c r="B34" s="40" t="s">
        <v>13</v>
      </c>
      <c r="C34" s="40">
        <v>2.047244094488189</v>
      </c>
      <c r="D34" s="40">
        <v>5.905511811023622</v>
      </c>
      <c r="E34" s="25">
        <f t="shared" si="2"/>
        <v>12.09002418004836</v>
      </c>
      <c r="F34" s="26">
        <v>0</v>
      </c>
      <c r="G34" s="41" t="str">
        <f t="shared" si="0"/>
        <v>OK</v>
      </c>
      <c r="H34" s="27">
        <f t="shared" si="1"/>
        <v>0</v>
      </c>
      <c r="I34" s="28">
        <f>'Maximum loads'!C16</f>
        <v>19.83</v>
      </c>
      <c r="J34" s="28">
        <f>'Maximum loads'!D16</f>
        <v>15.29</v>
      </c>
      <c r="K34" s="28">
        <f>'Maximum loads'!E16</f>
        <v>12.15</v>
      </c>
      <c r="L34" s="28">
        <f>'Maximum loads'!F16</f>
        <v>9.86</v>
      </c>
      <c r="M34" s="65"/>
      <c r="N34" s="70"/>
      <c r="O34" s="66"/>
      <c r="P34" s="65"/>
      <c r="Q34" s="66"/>
      <c r="R34" s="65"/>
      <c r="S34" s="66"/>
      <c r="T34" s="65"/>
      <c r="U34" s="66"/>
    </row>
    <row r="35" spans="1:21" ht="11.25">
      <c r="A35" s="39"/>
      <c r="B35" s="40" t="s">
        <v>14</v>
      </c>
      <c r="C35" s="40">
        <v>2.047244094488189</v>
      </c>
      <c r="D35" s="40">
        <v>7.874015748031496</v>
      </c>
      <c r="E35" s="25">
        <f t="shared" si="2"/>
        <v>16.12003224006448</v>
      </c>
      <c r="F35" s="26">
        <v>0</v>
      </c>
      <c r="G35" s="41" t="str">
        <f t="shared" si="0"/>
        <v>OK</v>
      </c>
      <c r="H35" s="27">
        <f t="shared" si="1"/>
        <v>0</v>
      </c>
      <c r="I35" s="28">
        <f>'Maximum loads'!C17</f>
        <v>25.64</v>
      </c>
      <c r="J35" s="28">
        <f>'Maximum loads'!D17</f>
        <v>20.16</v>
      </c>
      <c r="K35" s="28">
        <f>'Maximum loads'!E17</f>
        <v>16.39</v>
      </c>
      <c r="L35" s="28">
        <f>'Maximum loads'!F17</f>
        <v>13.65</v>
      </c>
      <c r="M35" s="65"/>
      <c r="N35" s="70"/>
      <c r="O35" s="66"/>
      <c r="P35" s="65"/>
      <c r="Q35" s="66"/>
      <c r="R35" s="65"/>
      <c r="S35" s="66"/>
      <c r="T35" s="65"/>
      <c r="U35" s="66"/>
    </row>
    <row r="36" spans="1:21" ht="11.25">
      <c r="A36" s="39"/>
      <c r="B36" s="40" t="s">
        <v>15</v>
      </c>
      <c r="C36" s="40">
        <v>2.047244094488189</v>
      </c>
      <c r="D36" s="40">
        <v>11.811023622047244</v>
      </c>
      <c r="E36" s="25">
        <f t="shared" si="2"/>
        <v>24.18004836009672</v>
      </c>
      <c r="F36" s="26">
        <v>0</v>
      </c>
      <c r="G36" s="41" t="str">
        <f t="shared" si="0"/>
        <v>OK</v>
      </c>
      <c r="H36" s="27">
        <f t="shared" si="1"/>
        <v>0</v>
      </c>
      <c r="I36" s="28">
        <f>'Maximum loads'!C18</f>
        <v>38.75</v>
      </c>
      <c r="J36" s="28">
        <f>'Maximum loads'!D18</f>
        <v>29.48</v>
      </c>
      <c r="K36" s="28">
        <f>'Maximum loads'!E18</f>
        <v>23.33</v>
      </c>
      <c r="L36" s="28">
        <f>'Maximum loads'!F18</f>
        <v>19.07</v>
      </c>
      <c r="M36" s="65"/>
      <c r="N36" s="70"/>
      <c r="O36" s="66"/>
      <c r="P36" s="65"/>
      <c r="Q36" s="66"/>
      <c r="R36" s="65"/>
      <c r="S36" s="66"/>
      <c r="T36" s="65"/>
      <c r="U36" s="66"/>
    </row>
    <row r="37" spans="1:21" ht="11.25">
      <c r="A37" s="39"/>
      <c r="B37" s="40" t="s">
        <v>16</v>
      </c>
      <c r="C37" s="40">
        <v>2.047244094488189</v>
      </c>
      <c r="D37" s="40">
        <v>17.716535433070867</v>
      </c>
      <c r="E37" s="25">
        <f t="shared" si="2"/>
        <v>36.27007254014508</v>
      </c>
      <c r="F37" s="26">
        <v>0</v>
      </c>
      <c r="G37" s="41" t="str">
        <f t="shared" si="0"/>
        <v>OK</v>
      </c>
      <c r="H37" s="27">
        <f t="shared" si="1"/>
        <v>0</v>
      </c>
      <c r="I37" s="28">
        <f>'Maximum loads'!C19</f>
        <v>72.43</v>
      </c>
      <c r="J37" s="28">
        <f>'Maximum loads'!D19</f>
        <v>51.86</v>
      </c>
      <c r="K37" s="28">
        <f>'Maximum loads'!E19</f>
        <v>38.97</v>
      </c>
      <c r="L37" s="28">
        <f>'Maximum loads'!F19</f>
        <v>30.37</v>
      </c>
      <c r="M37" s="65"/>
      <c r="N37" s="70"/>
      <c r="O37" s="66"/>
      <c r="P37" s="65"/>
      <c r="Q37" s="66"/>
      <c r="R37" s="65"/>
      <c r="S37" s="66"/>
      <c r="T37" s="65"/>
      <c r="U37" s="66"/>
    </row>
    <row r="38" spans="1:21" ht="11.25">
      <c r="A38" s="39"/>
      <c r="B38" s="40" t="s">
        <v>25</v>
      </c>
      <c r="C38" s="40">
        <v>2.047244094488189</v>
      </c>
      <c r="D38" s="40">
        <v>19.68503937007874</v>
      </c>
      <c r="E38" s="25">
        <f t="shared" si="2"/>
        <v>40.3000806001612</v>
      </c>
      <c r="F38" s="26">
        <v>0</v>
      </c>
      <c r="G38" s="41" t="str">
        <f t="shared" si="0"/>
        <v>OK</v>
      </c>
      <c r="H38" s="27">
        <f t="shared" si="1"/>
        <v>0</v>
      </c>
      <c r="I38" s="28">
        <f>'Maximum loads'!C20</f>
        <v>72.43</v>
      </c>
      <c r="J38" s="28">
        <f>'Maximum loads'!D20</f>
        <v>51.86</v>
      </c>
      <c r="K38" s="28">
        <f>'Maximum loads'!E20</f>
        <v>38.97</v>
      </c>
      <c r="L38" s="28">
        <f>'Maximum loads'!F20</f>
        <v>30.37</v>
      </c>
      <c r="M38" s="65"/>
      <c r="N38" s="70"/>
      <c r="O38" s="66"/>
      <c r="P38" s="65"/>
      <c r="Q38" s="66"/>
      <c r="R38" s="65"/>
      <c r="S38" s="66"/>
      <c r="T38" s="65"/>
      <c r="U38" s="66"/>
    </row>
    <row r="39" spans="2:21" ht="11.25">
      <c r="B39" s="24" t="s">
        <v>17</v>
      </c>
      <c r="C39" s="40">
        <v>2.047244094488189</v>
      </c>
      <c r="D39" s="24">
        <v>23.62204724409449</v>
      </c>
      <c r="E39" s="25">
        <f t="shared" si="2"/>
        <v>48.36009672019344</v>
      </c>
      <c r="F39" s="26">
        <v>0</v>
      </c>
      <c r="G39" s="26" t="str">
        <f t="shared" si="0"/>
        <v>OK</v>
      </c>
      <c r="H39" s="27">
        <f t="shared" si="1"/>
        <v>0</v>
      </c>
      <c r="I39" s="28">
        <f>'Maximum loads'!C21</f>
        <v>81.93</v>
      </c>
      <c r="J39" s="28">
        <f>'Maximum loads'!D21</f>
        <v>57.16</v>
      </c>
      <c r="K39" s="28">
        <f>'Maximum loads'!E21</f>
        <v>41.9</v>
      </c>
      <c r="L39" s="28">
        <f>'Maximum loads'!F21</f>
        <v>31.91</v>
      </c>
      <c r="M39" s="67"/>
      <c r="N39" s="69"/>
      <c r="O39" s="68"/>
      <c r="P39" s="67"/>
      <c r="Q39" s="68"/>
      <c r="R39" s="67"/>
      <c r="S39" s="68"/>
      <c r="T39" s="67"/>
      <c r="U39" s="68"/>
    </row>
    <row r="40" spans="2:21" ht="11.25">
      <c r="B40" s="24" t="s">
        <v>44</v>
      </c>
      <c r="C40" s="24">
        <v>4.05511811023622</v>
      </c>
      <c r="D40" s="24">
        <v>3.937007874015748</v>
      </c>
      <c r="E40" s="25">
        <f t="shared" si="2"/>
        <v>15.96503193006386</v>
      </c>
      <c r="F40" s="26">
        <v>0</v>
      </c>
      <c r="G40" s="26" t="str">
        <f t="shared" si="0"/>
        <v>OK</v>
      </c>
      <c r="H40" s="27">
        <f t="shared" si="1"/>
        <v>0</v>
      </c>
      <c r="I40" s="28">
        <f>'Maximum loads'!C22</f>
        <v>29.251809900633965</v>
      </c>
      <c r="J40" s="28">
        <f>'Maximum loads'!D22</f>
        <v>23.501654637831038</v>
      </c>
      <c r="K40" s="28">
        <f>'Maximum loads'!E22</f>
        <v>19.466415646778472</v>
      </c>
      <c r="L40" s="28">
        <f>'Maximum loads'!F22</f>
        <v>16.50593207139967</v>
      </c>
      <c r="M40" s="67"/>
      <c r="N40" s="69"/>
      <c r="O40" s="68"/>
      <c r="P40" s="67"/>
      <c r="Q40" s="68"/>
      <c r="R40" s="67"/>
      <c r="S40" s="68"/>
      <c r="T40" s="67"/>
      <c r="U40" s="68"/>
    </row>
    <row r="41" spans="2:21" ht="11.25">
      <c r="B41" s="24" t="s">
        <v>45</v>
      </c>
      <c r="C41" s="24">
        <v>4.05511811023622</v>
      </c>
      <c r="D41" s="24">
        <v>5.905511811023622</v>
      </c>
      <c r="E41" s="25">
        <f t="shared" si="2"/>
        <v>23.94754789509579</v>
      </c>
      <c r="F41" s="26">
        <v>0</v>
      </c>
      <c r="G41" s="26" t="str">
        <f t="shared" si="0"/>
        <v>OK</v>
      </c>
      <c r="H41" s="27">
        <f t="shared" si="1"/>
        <v>0</v>
      </c>
      <c r="I41" s="28">
        <f>'Maximum loads'!C23</f>
        <v>40.164365271345716</v>
      </c>
      <c r="J41" s="28">
        <f>'Maximum loads'!D23</f>
        <v>31.436842588013135</v>
      </c>
      <c r="K41" s="28">
        <f>'Maximum loads'!E23</f>
        <v>25.485835349129985</v>
      </c>
      <c r="L41" s="28">
        <f>'Maximum loads'!F23</f>
        <v>21.196242327233488</v>
      </c>
      <c r="M41" s="67"/>
      <c r="N41" s="69"/>
      <c r="O41" s="68"/>
      <c r="P41" s="67"/>
      <c r="Q41" s="68"/>
      <c r="R41" s="67"/>
      <c r="S41" s="68"/>
      <c r="T41" s="67"/>
      <c r="U41" s="68"/>
    </row>
    <row r="42" spans="1:21" ht="11.25">
      <c r="A42" s="39"/>
      <c r="B42" s="40" t="s">
        <v>18</v>
      </c>
      <c r="C42" s="24">
        <v>4.05511811023622</v>
      </c>
      <c r="D42" s="40">
        <v>7.874015748031496</v>
      </c>
      <c r="E42" s="25">
        <f t="shared" si="2"/>
        <v>31.93006386012772</v>
      </c>
      <c r="F42" s="26">
        <v>0</v>
      </c>
      <c r="G42" s="41" t="str">
        <f t="shared" si="0"/>
        <v>OK</v>
      </c>
      <c r="H42" s="27">
        <f t="shared" si="1"/>
        <v>0</v>
      </c>
      <c r="I42" s="28">
        <f>'Maximum loads'!C24</f>
        <v>56.75</v>
      </c>
      <c r="J42" s="28">
        <f>'Maximum loads'!D24</f>
        <v>44</v>
      </c>
      <c r="K42" s="28">
        <f>'Maximum loads'!E24</f>
        <v>35.32</v>
      </c>
      <c r="L42" s="28">
        <f>'Maximum loads'!F24</f>
        <v>29.14</v>
      </c>
      <c r="M42" s="65"/>
      <c r="N42" s="70"/>
      <c r="O42" s="66"/>
      <c r="P42" s="65"/>
      <c r="Q42" s="66"/>
      <c r="R42" s="65"/>
      <c r="S42" s="66"/>
      <c r="T42" s="65"/>
      <c r="U42" s="66"/>
    </row>
    <row r="43" spans="2:21" ht="11.25">
      <c r="B43" s="24" t="s">
        <v>19</v>
      </c>
      <c r="C43" s="24">
        <v>4.05511811023622</v>
      </c>
      <c r="D43" s="24">
        <v>11.811023622047244</v>
      </c>
      <c r="E43" s="25">
        <f t="shared" si="2"/>
        <v>47.89509579019158</v>
      </c>
      <c r="F43" s="26">
        <v>0</v>
      </c>
      <c r="G43" s="26" t="str">
        <f t="shared" si="0"/>
        <v>OK</v>
      </c>
      <c r="H43" s="27">
        <f t="shared" si="1"/>
        <v>0</v>
      </c>
      <c r="I43" s="28">
        <f>'Maximum loads'!C25</f>
        <v>82.2</v>
      </c>
      <c r="J43" s="28">
        <f>'Maximum loads'!D25</f>
        <v>64.93</v>
      </c>
      <c r="K43" s="28">
        <f>'Maximum loads'!E25</f>
        <v>53.03</v>
      </c>
      <c r="L43" s="28">
        <f>'Maximum loads'!F25</f>
        <v>44.4</v>
      </c>
      <c r="M43" s="67"/>
      <c r="N43" s="69"/>
      <c r="O43" s="68"/>
      <c r="P43" s="67"/>
      <c r="Q43" s="68"/>
      <c r="R43" s="67"/>
      <c r="S43" s="68"/>
      <c r="T43" s="67"/>
      <c r="U43" s="68"/>
    </row>
    <row r="44" spans="2:21" ht="11.25">
      <c r="B44" s="24" t="s">
        <v>20</v>
      </c>
      <c r="C44" s="24">
        <v>4.05511811023622</v>
      </c>
      <c r="D44" s="24">
        <v>17.716535433070867</v>
      </c>
      <c r="E44" s="25">
        <f t="shared" si="2"/>
        <v>71.84264368528737</v>
      </c>
      <c r="F44" s="26">
        <v>0</v>
      </c>
      <c r="G44" s="26" t="str">
        <f t="shared" si="0"/>
        <v>OK</v>
      </c>
      <c r="H44" s="27">
        <f t="shared" si="1"/>
        <v>0</v>
      </c>
      <c r="I44" s="28">
        <f>'Maximum loads'!C26</f>
        <v>82.2</v>
      </c>
      <c r="J44" s="28">
        <f>'Maximum loads'!D26</f>
        <v>64.93</v>
      </c>
      <c r="K44" s="28">
        <f>'Maximum loads'!E26</f>
        <v>53.03</v>
      </c>
      <c r="L44" s="28">
        <f>'Maximum loads'!F26</f>
        <v>44.4</v>
      </c>
      <c r="M44" s="67"/>
      <c r="N44" s="69"/>
      <c r="O44" s="68"/>
      <c r="P44" s="67"/>
      <c r="Q44" s="68"/>
      <c r="R44" s="67"/>
      <c r="S44" s="68"/>
      <c r="T44" s="67"/>
      <c r="U44" s="68"/>
    </row>
    <row r="45" spans="2:21" ht="11.25">
      <c r="B45" s="24" t="s">
        <v>21</v>
      </c>
      <c r="C45" s="24">
        <v>4.05511811023622</v>
      </c>
      <c r="D45" s="24">
        <v>23.62204724409449</v>
      </c>
      <c r="E45" s="25">
        <f t="shared" si="2"/>
        <v>95.79019158038317</v>
      </c>
      <c r="F45" s="26">
        <v>0</v>
      </c>
      <c r="G45" s="26" t="str">
        <f t="shared" si="0"/>
        <v>OK</v>
      </c>
      <c r="H45" s="27">
        <f t="shared" si="1"/>
        <v>0</v>
      </c>
      <c r="I45" s="28">
        <f>'Maximum loads'!C27</f>
        <v>100.38</v>
      </c>
      <c r="J45" s="28">
        <f>'Maximum loads'!D27</f>
        <v>75.47</v>
      </c>
      <c r="K45" s="28">
        <f>'Maximum loads'!E27</f>
        <v>59.06</v>
      </c>
      <c r="L45" s="28">
        <f>'Maximum loads'!F27</f>
        <v>47.68</v>
      </c>
      <c r="M45" s="67"/>
      <c r="N45" s="69"/>
      <c r="O45" s="68"/>
      <c r="P45" s="67"/>
      <c r="Q45" s="68"/>
      <c r="R45" s="67"/>
      <c r="S45" s="68"/>
      <c r="T45" s="67"/>
      <c r="U45" s="68"/>
    </row>
    <row r="46" spans="2:21" ht="11.25">
      <c r="B46" s="24" t="s">
        <v>39</v>
      </c>
      <c r="C46" s="24">
        <v>5.826771653543307</v>
      </c>
      <c r="D46" s="24">
        <v>7.874015748031496</v>
      </c>
      <c r="E46" s="25">
        <f t="shared" si="2"/>
        <v>45.880091760183525</v>
      </c>
      <c r="F46" s="26">
        <v>0</v>
      </c>
      <c r="G46" s="26" t="str">
        <f t="shared" si="0"/>
        <v>OK</v>
      </c>
      <c r="H46" s="27">
        <f t="shared" si="1"/>
        <v>0</v>
      </c>
      <c r="I46" s="28">
        <f>'Maximum loads'!C28</f>
        <v>96.49391592104674</v>
      </c>
      <c r="J46" s="28">
        <f>'Maximum loads'!D28</f>
        <v>74.93510946450252</v>
      </c>
      <c r="K46" s="28">
        <f>'Maximum loads'!E28</f>
        <v>60.2979120722989</v>
      </c>
      <c r="L46" s="28">
        <f>'Maximum loads'!F28</f>
        <v>49.856459835439054</v>
      </c>
      <c r="M46" s="67"/>
      <c r="N46" s="69"/>
      <c r="O46" s="68"/>
      <c r="P46" s="67"/>
      <c r="Q46" s="68"/>
      <c r="R46" s="67"/>
      <c r="S46" s="68"/>
      <c r="T46" s="67"/>
      <c r="U46" s="68"/>
    </row>
    <row r="47" spans="2:21" ht="11.25">
      <c r="B47" s="24" t="s">
        <v>40</v>
      </c>
      <c r="C47" s="24">
        <v>5.826771653543307</v>
      </c>
      <c r="D47" s="24">
        <v>11.811023622047244</v>
      </c>
      <c r="E47" s="25">
        <f t="shared" si="2"/>
        <v>68.82013764027529</v>
      </c>
      <c r="F47" s="26">
        <v>0</v>
      </c>
      <c r="G47" s="26" t="str">
        <f t="shared" si="0"/>
        <v>OK</v>
      </c>
      <c r="H47" s="27">
        <f t="shared" si="1"/>
        <v>0</v>
      </c>
      <c r="I47" s="28">
        <f>'Maximum loads'!C29</f>
        <v>96.49</v>
      </c>
      <c r="J47" s="28">
        <f>'Maximum loads'!D29</f>
        <v>74.94</v>
      </c>
      <c r="K47" s="28">
        <f>'Maximum loads'!E29</f>
        <v>60.3</v>
      </c>
      <c r="L47" s="28">
        <f>'Maximum loads'!F29</f>
        <v>49.86</v>
      </c>
      <c r="M47" s="67"/>
      <c r="N47" s="69"/>
      <c r="O47" s="68"/>
      <c r="P47" s="67"/>
      <c r="Q47" s="68"/>
      <c r="R47" s="67"/>
      <c r="S47" s="68"/>
      <c r="T47" s="67"/>
      <c r="U47" s="68"/>
    </row>
    <row r="48" spans="2:21" ht="11.25">
      <c r="B48" s="24" t="s">
        <v>41</v>
      </c>
      <c r="C48" s="24">
        <v>5.826771653543307</v>
      </c>
      <c r="D48" s="24">
        <v>17.716535433070867</v>
      </c>
      <c r="E48" s="25">
        <f t="shared" si="2"/>
        <v>103.23020646041293</v>
      </c>
      <c r="F48" s="26">
        <v>0</v>
      </c>
      <c r="G48" s="26" t="str">
        <f t="shared" si="0"/>
        <v>OK</v>
      </c>
      <c r="H48" s="27">
        <f t="shared" si="1"/>
        <v>0</v>
      </c>
      <c r="I48" s="28">
        <f>'Maximum loads'!C30</f>
        <v>101.53</v>
      </c>
      <c r="J48" s="28">
        <f>'Maximum loads'!D30</f>
        <v>78.85</v>
      </c>
      <c r="K48" s="28">
        <f>'Maximum loads'!E30</f>
        <v>63.5</v>
      </c>
      <c r="L48" s="28">
        <f>'Maximum loads'!F30</f>
        <v>52.49</v>
      </c>
      <c r="M48" s="67"/>
      <c r="N48" s="69"/>
      <c r="O48" s="68"/>
      <c r="P48" s="67"/>
      <c r="Q48" s="68"/>
      <c r="R48" s="67"/>
      <c r="S48" s="68"/>
      <c r="T48" s="67"/>
      <c r="U48" s="68"/>
    </row>
    <row r="49" spans="2:21" ht="11.25">
      <c r="B49" s="24" t="s">
        <v>42</v>
      </c>
      <c r="C49" s="24">
        <v>5.826771653543307</v>
      </c>
      <c r="D49" s="24">
        <v>19.68503937007874</v>
      </c>
      <c r="E49" s="25">
        <f t="shared" si="2"/>
        <v>114.70022940045881</v>
      </c>
      <c r="F49" s="26">
        <v>0</v>
      </c>
      <c r="G49" s="26" t="str">
        <f t="shared" si="0"/>
        <v>OK</v>
      </c>
      <c r="H49" s="27">
        <f t="shared" si="1"/>
        <v>0</v>
      </c>
      <c r="I49" s="28">
        <f>'Maximum loads'!C31</f>
        <v>101.53</v>
      </c>
      <c r="J49" s="28">
        <f>'Maximum loads'!D31</f>
        <v>78.85</v>
      </c>
      <c r="K49" s="28">
        <f>'Maximum loads'!E31</f>
        <v>63.5</v>
      </c>
      <c r="L49" s="28">
        <f>'Maximum loads'!F31</f>
        <v>52.49</v>
      </c>
      <c r="M49" s="67"/>
      <c r="N49" s="69"/>
      <c r="O49" s="68"/>
      <c r="P49" s="67"/>
      <c r="Q49" s="68"/>
      <c r="R49" s="67"/>
      <c r="S49" s="68"/>
      <c r="T49" s="67"/>
      <c r="U49" s="68"/>
    </row>
    <row r="50" spans="2:21" ht="11.25">
      <c r="B50" s="24" t="s">
        <v>43</v>
      </c>
      <c r="C50" s="24">
        <v>5.826771653543307</v>
      </c>
      <c r="D50" s="24">
        <v>23.62204724409449</v>
      </c>
      <c r="E50" s="25">
        <f t="shared" si="2"/>
        <v>137.64027528055058</v>
      </c>
      <c r="F50" s="26">
        <v>0</v>
      </c>
      <c r="G50" s="26" t="str">
        <f t="shared" si="0"/>
        <v>OK</v>
      </c>
      <c r="H50" s="27">
        <f t="shared" si="1"/>
        <v>0</v>
      </c>
      <c r="I50" s="28">
        <f>'Maximum loads'!C32</f>
        <v>101.53</v>
      </c>
      <c r="J50" s="28">
        <f>'Maximum loads'!D32</f>
        <v>78.85</v>
      </c>
      <c r="K50" s="28">
        <f>'Maximum loads'!E32</f>
        <v>63.5</v>
      </c>
      <c r="L50" s="28">
        <f>'Maximum loads'!F32</f>
        <v>52.49</v>
      </c>
      <c r="M50" s="67"/>
      <c r="N50" s="69"/>
      <c r="O50" s="68"/>
      <c r="P50" s="67"/>
      <c r="Q50" s="68"/>
      <c r="R50" s="67"/>
      <c r="S50" s="68"/>
      <c r="T50" s="67"/>
      <c r="U50" s="68"/>
    </row>
    <row r="51" spans="2:21" ht="11.25">
      <c r="B51" s="4"/>
      <c r="C51" s="4">
        <f>CableTrayNumber</f>
        <v>8</v>
      </c>
      <c r="D51" s="4"/>
      <c r="E51" s="29"/>
      <c r="F51" s="4"/>
      <c r="G51" s="13"/>
      <c r="H51" s="13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ht="11.25" hidden="1">
      <c r="B52" s="4"/>
      <c r="C52" s="4"/>
      <c r="D52" s="4"/>
      <c r="E52" s="29"/>
      <c r="F52" s="4"/>
      <c r="G52" s="13"/>
      <c r="H52" s="13"/>
      <c r="I52" s="4"/>
      <c r="J52" s="4"/>
      <c r="K52" s="4"/>
      <c r="L52" s="4"/>
      <c r="M52" s="4"/>
      <c r="N52" s="4">
        <v>35</v>
      </c>
      <c r="O52" s="4"/>
      <c r="P52" s="4"/>
      <c r="Q52" s="4"/>
      <c r="R52" s="4"/>
      <c r="S52" s="4"/>
      <c r="T52" s="4"/>
      <c r="U52" s="4"/>
    </row>
    <row r="53" spans="2:21" ht="11.25">
      <c r="B53" s="62" t="s">
        <v>181</v>
      </c>
      <c r="C53" s="4"/>
      <c r="D53" s="4"/>
      <c r="E53" s="29"/>
      <c r="F53" s="4"/>
      <c r="G53" s="13"/>
      <c r="H53" s="13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2:21" ht="12.75">
      <c r="B54" s="60"/>
      <c r="C54" s="4"/>
      <c r="D54" s="4"/>
      <c r="E54" s="29"/>
      <c r="F54" s="4"/>
      <c r="G54" s="13"/>
      <c r="H54" s="13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2:21" ht="11.25">
      <c r="B55" s="4"/>
      <c r="C55" s="4"/>
      <c r="D55" s="4"/>
      <c r="E55" s="29"/>
      <c r="F55" s="4"/>
      <c r="G55" s="13"/>
      <c r="H55" s="13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2:22" ht="11.25">
      <c r="B56" s="4"/>
      <c r="C56" s="4"/>
      <c r="D56" s="4"/>
      <c r="E56" s="29"/>
      <c r="F56" s="4"/>
      <c r="G56" s="13"/>
      <c r="H56" s="13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2:30" ht="11.25">
      <c r="B57" s="4"/>
      <c r="C57" s="4"/>
      <c r="D57" s="4"/>
      <c r="E57" s="29"/>
      <c r="F57" s="4"/>
      <c r="G57" s="13"/>
      <c r="H57" s="13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</row>
    <row r="58" spans="2:30" ht="11.25">
      <c r="B58" s="4"/>
      <c r="C58" s="4"/>
      <c r="D58" s="4"/>
      <c r="E58" s="29"/>
      <c r="F58" s="4"/>
      <c r="G58" s="13"/>
      <c r="H58" s="13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</row>
    <row r="59" spans="2:30" ht="16.5" customHeight="1">
      <c r="B59" s="4"/>
      <c r="C59" s="4"/>
      <c r="D59" s="4"/>
      <c r="E59" s="29"/>
      <c r="F59" s="4"/>
      <c r="H59" s="30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</row>
    <row r="60" spans="2:30" ht="11.25">
      <c r="B60" s="4"/>
      <c r="C60" s="4"/>
      <c r="D60" s="4"/>
      <c r="E60" s="29"/>
      <c r="F60" s="4"/>
      <c r="G60" s="13"/>
      <c r="H60" s="13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W60" s="4"/>
      <c r="X60" s="4"/>
      <c r="Y60" s="4"/>
      <c r="Z60" s="4"/>
      <c r="AA60" s="4"/>
      <c r="AB60" s="4"/>
      <c r="AC60" s="4"/>
      <c r="AD60" s="4"/>
    </row>
    <row r="61" ht="11.25">
      <c r="H61" s="31"/>
    </row>
    <row r="62" ht="11.25">
      <c r="H62" s="31"/>
    </row>
    <row r="65" ht="11.25">
      <c r="J65" s="4"/>
    </row>
    <row r="66" ht="11.25">
      <c r="K66" s="4"/>
    </row>
  </sheetData>
  <sheetProtection/>
  <mergeCells count="104">
    <mergeCell ref="M50:O50"/>
    <mergeCell ref="P50:Q50"/>
    <mergeCell ref="R50:S50"/>
    <mergeCell ref="T50:U50"/>
    <mergeCell ref="M49:O49"/>
    <mergeCell ref="P49:Q49"/>
    <mergeCell ref="R49:S49"/>
    <mergeCell ref="T49:U49"/>
    <mergeCell ref="M48:O48"/>
    <mergeCell ref="P48:Q48"/>
    <mergeCell ref="R48:S48"/>
    <mergeCell ref="T48:U48"/>
    <mergeCell ref="T45:U45"/>
    <mergeCell ref="T42:U42"/>
    <mergeCell ref="T43:U43"/>
    <mergeCell ref="M47:O47"/>
    <mergeCell ref="P47:Q47"/>
    <mergeCell ref="R47:S47"/>
    <mergeCell ref="T47:U47"/>
    <mergeCell ref="M46:O46"/>
    <mergeCell ref="P46:Q46"/>
    <mergeCell ref="R46:S46"/>
    <mergeCell ref="T46:U46"/>
    <mergeCell ref="M35:O35"/>
    <mergeCell ref="P34:Q34"/>
    <mergeCell ref="M36:O36"/>
    <mergeCell ref="T40:U40"/>
    <mergeCell ref="P40:Q40"/>
    <mergeCell ref="R40:S40"/>
    <mergeCell ref="T39:U39"/>
    <mergeCell ref="T44:U44"/>
    <mergeCell ref="T34:U34"/>
    <mergeCell ref="M30:O30"/>
    <mergeCell ref="M31:O31"/>
    <mergeCell ref="M33:O33"/>
    <mergeCell ref="M34:O34"/>
    <mergeCell ref="M32:O32"/>
    <mergeCell ref="M26:O26"/>
    <mergeCell ref="O14:P14"/>
    <mergeCell ref="O13:P13"/>
    <mergeCell ref="M29:O29"/>
    <mergeCell ref="P27:Q27"/>
    <mergeCell ref="P28:Q28"/>
    <mergeCell ref="P29:Q29"/>
    <mergeCell ref="T30:U30"/>
    <mergeCell ref="T31:U31"/>
    <mergeCell ref="T32:U32"/>
    <mergeCell ref="T33:U33"/>
    <mergeCell ref="R45:S45"/>
    <mergeCell ref="R37:S37"/>
    <mergeCell ref="R39:S39"/>
    <mergeCell ref="R42:S42"/>
    <mergeCell ref="R43:S43"/>
    <mergeCell ref="R44:S44"/>
    <mergeCell ref="R41:S41"/>
    <mergeCell ref="T41:U41"/>
    <mergeCell ref="R28:S28"/>
    <mergeCell ref="R38:S38"/>
    <mergeCell ref="R32:S32"/>
    <mergeCell ref="R33:S33"/>
    <mergeCell ref="R34:S34"/>
    <mergeCell ref="R36:S36"/>
    <mergeCell ref="R35:S35"/>
    <mergeCell ref="R30:S30"/>
    <mergeCell ref="R31:S31"/>
    <mergeCell ref="I25:L25"/>
    <mergeCell ref="M25:U25"/>
    <mergeCell ref="M27:O27"/>
    <mergeCell ref="M28:O28"/>
    <mergeCell ref="P26:Q26"/>
    <mergeCell ref="T26:U26"/>
    <mergeCell ref="T27:U27"/>
    <mergeCell ref="T28:U28"/>
    <mergeCell ref="R26:S26"/>
    <mergeCell ref="R27:S27"/>
    <mergeCell ref="M43:O43"/>
    <mergeCell ref="M44:O44"/>
    <mergeCell ref="P42:Q42"/>
    <mergeCell ref="M37:O37"/>
    <mergeCell ref="M38:O38"/>
    <mergeCell ref="M39:O39"/>
    <mergeCell ref="M40:O40"/>
    <mergeCell ref="M41:O41"/>
    <mergeCell ref="P41:Q41"/>
    <mergeCell ref="M45:O45"/>
    <mergeCell ref="M42:O42"/>
    <mergeCell ref="P30:Q30"/>
    <mergeCell ref="P31:Q31"/>
    <mergeCell ref="P32:Q32"/>
    <mergeCell ref="P33:Q33"/>
    <mergeCell ref="P45:Q45"/>
    <mergeCell ref="P37:Q37"/>
    <mergeCell ref="P38:Q38"/>
    <mergeCell ref="P39:Q39"/>
    <mergeCell ref="T29:U29"/>
    <mergeCell ref="R29:S29"/>
    <mergeCell ref="P43:Q43"/>
    <mergeCell ref="P44:Q44"/>
    <mergeCell ref="P35:Q35"/>
    <mergeCell ref="T35:U35"/>
    <mergeCell ref="T36:U36"/>
    <mergeCell ref="T37:U37"/>
    <mergeCell ref="T38:U38"/>
    <mergeCell ref="P36:Q36"/>
  </mergeCells>
  <conditionalFormatting sqref="G27:G50">
    <cfRule type="cellIs" priority="1" dxfId="0" operator="equal" stopIfTrue="1">
      <formula>"Too Small"</formula>
    </cfRule>
    <cfRule type="cellIs" priority="2" dxfId="1" operator="equal" stopIfTrue="1">
      <formula>"OK"</formula>
    </cfRule>
  </conditionalFormatting>
  <conditionalFormatting sqref="B27:B50">
    <cfRule type="cellIs" priority="3" dxfId="2" operator="equal" stopIfTrue="1">
      <formula>$C$51</formula>
    </cfRule>
  </conditionalFormatting>
  <printOptions horizontalCentered="1"/>
  <pageMargins left="0.1" right="0.1" top="0.45" bottom="0.5" header="0.2" footer="0.2"/>
  <pageSetup horizontalDpi="600" verticalDpi="600" orientation="portrait" r:id="rId4"/>
  <drawing r:id="rId3"/>
  <legacyDrawing r:id="rId2"/>
  <oleObjects>
    <oleObject progId="Paint.Picture" shapeId="628696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E65514"/>
  <sheetViews>
    <sheetView workbookViewId="0" topLeftCell="A1">
      <pane ySplit="4" topLeftCell="BM47" activePane="bottomLeft" state="frozen"/>
      <selection pane="topLeft" activeCell="A1" sqref="A1"/>
      <selection pane="bottomLeft" activeCell="B66" sqref="B66"/>
    </sheetView>
  </sheetViews>
  <sheetFormatPr defaultColWidth="11.421875" defaultRowHeight="12.75"/>
  <cols>
    <col min="1" max="1" width="40.28125" style="11" bestFit="1" customWidth="1"/>
    <col min="2" max="3" width="16.140625" style="11" customWidth="1"/>
    <col min="4" max="4" width="30.140625" style="2" bestFit="1" customWidth="1"/>
    <col min="5" max="16384" width="9.140625" style="2" customWidth="1"/>
  </cols>
  <sheetData>
    <row r="1" spans="1:3" ht="12.75">
      <c r="A1" s="6"/>
      <c r="B1" s="6"/>
      <c r="C1" s="6"/>
    </row>
    <row r="2" spans="1:5" ht="12.75">
      <c r="A2" s="84" t="s">
        <v>33</v>
      </c>
      <c r="B2" s="84"/>
      <c r="C2" s="84"/>
      <c r="E2" s="2">
        <v>67</v>
      </c>
    </row>
    <row r="3" spans="1:3" ht="12.75">
      <c r="A3" s="6"/>
      <c r="B3" s="6"/>
      <c r="C3" s="6"/>
    </row>
    <row r="4" spans="1:3" ht="12.75">
      <c r="A4" s="38" t="s">
        <v>0</v>
      </c>
      <c r="B4" s="38" t="s">
        <v>160</v>
      </c>
      <c r="C4" s="38" t="s">
        <v>34</v>
      </c>
    </row>
    <row r="5" spans="1:4" ht="12.75">
      <c r="A5" s="35" t="s">
        <v>53</v>
      </c>
      <c r="B5" s="35">
        <v>43</v>
      </c>
      <c r="C5" s="35">
        <v>0.29</v>
      </c>
      <c r="D5" s="54" t="s">
        <v>38</v>
      </c>
    </row>
    <row r="6" spans="1:3" ht="12.75">
      <c r="A6" s="35" t="s">
        <v>46</v>
      </c>
      <c r="B6" s="35">
        <v>53</v>
      </c>
      <c r="C6" s="35">
        <v>0.303</v>
      </c>
    </row>
    <row r="7" spans="1:3" ht="12.75">
      <c r="A7" s="35" t="s">
        <v>47</v>
      </c>
      <c r="B7" s="35">
        <v>66</v>
      </c>
      <c r="C7" s="35">
        <v>0.329</v>
      </c>
    </row>
    <row r="8" spans="1:3" ht="12.75">
      <c r="A8" s="35" t="s">
        <v>48</v>
      </c>
      <c r="B8" s="35">
        <v>81</v>
      </c>
      <c r="C8" s="35">
        <v>0.357</v>
      </c>
    </row>
    <row r="9" spans="1:3" ht="12.75">
      <c r="A9" s="35" t="s">
        <v>49</v>
      </c>
      <c r="B9" s="35">
        <v>103</v>
      </c>
      <c r="C9" s="35">
        <v>0.386</v>
      </c>
    </row>
    <row r="10" spans="1:3" ht="12.75">
      <c r="A10" s="35" t="s">
        <v>50</v>
      </c>
      <c r="B10" s="35">
        <v>134</v>
      </c>
      <c r="C10" s="35">
        <v>0.447</v>
      </c>
    </row>
    <row r="11" spans="1:3" ht="12.75">
      <c r="A11" s="35" t="s">
        <v>51</v>
      </c>
      <c r="B11" s="35">
        <v>165</v>
      </c>
      <c r="C11" s="35">
        <v>0.501</v>
      </c>
    </row>
    <row r="12" spans="1:3" ht="12.75">
      <c r="A12" s="35" t="s">
        <v>55</v>
      </c>
      <c r="B12" s="35">
        <v>55</v>
      </c>
      <c r="C12" s="35">
        <v>0.305</v>
      </c>
    </row>
    <row r="13" spans="1:3" ht="12.75">
      <c r="A13" s="35" t="s">
        <v>56</v>
      </c>
      <c r="B13" s="35">
        <v>74</v>
      </c>
      <c r="C13" s="35">
        <v>0.322</v>
      </c>
    </row>
    <row r="14" spans="1:3" ht="12.75">
      <c r="A14" s="35" t="s">
        <v>57</v>
      </c>
      <c r="B14" s="35">
        <v>89</v>
      </c>
      <c r="C14" s="35">
        <v>0.35</v>
      </c>
    </row>
    <row r="15" spans="1:3" ht="12.75">
      <c r="A15" s="35" t="s">
        <v>58</v>
      </c>
      <c r="B15" s="35">
        <v>109</v>
      </c>
      <c r="C15" s="35">
        <v>0.381</v>
      </c>
    </row>
    <row r="16" spans="1:3" ht="12.75">
      <c r="A16" s="35" t="s">
        <v>59</v>
      </c>
      <c r="B16" s="35">
        <v>128</v>
      </c>
      <c r="C16" s="35">
        <v>0.413</v>
      </c>
    </row>
    <row r="17" spans="1:3" ht="12.75">
      <c r="A17" s="35" t="s">
        <v>60</v>
      </c>
      <c r="B17" s="35">
        <v>144</v>
      </c>
      <c r="C17" s="35">
        <v>0.413</v>
      </c>
    </row>
    <row r="18" spans="1:3" ht="12.75">
      <c r="A18" s="35" t="s">
        <v>61</v>
      </c>
      <c r="B18" s="35">
        <v>163</v>
      </c>
      <c r="C18" s="35">
        <v>0.446</v>
      </c>
    </row>
    <row r="19" spans="1:3" ht="12.75">
      <c r="A19" s="35" t="s">
        <v>62</v>
      </c>
      <c r="B19" s="35">
        <v>182</v>
      </c>
      <c r="C19" s="35">
        <v>0.478</v>
      </c>
    </row>
    <row r="20" spans="1:3" ht="12.75">
      <c r="A20" s="35" t="s">
        <v>63</v>
      </c>
      <c r="B20" s="35">
        <v>216</v>
      </c>
      <c r="C20" s="35">
        <v>0.55</v>
      </c>
    </row>
    <row r="21" spans="1:3" ht="12.75">
      <c r="A21" s="35" t="s">
        <v>54</v>
      </c>
      <c r="B21" s="35">
        <v>75</v>
      </c>
      <c r="C21" s="35">
        <v>0.34</v>
      </c>
    </row>
    <row r="22" spans="1:3" ht="12.75">
      <c r="A22" s="35" t="s">
        <v>64</v>
      </c>
      <c r="B22" s="35">
        <v>105</v>
      </c>
      <c r="C22" s="35">
        <v>0.36</v>
      </c>
    </row>
    <row r="23" spans="1:3" ht="12.75">
      <c r="A23" s="35" t="s">
        <v>65</v>
      </c>
      <c r="B23" s="35">
        <v>129</v>
      </c>
      <c r="C23" s="35">
        <v>0.392</v>
      </c>
    </row>
    <row r="24" spans="1:3" ht="12.75">
      <c r="A24" s="35" t="s">
        <v>66</v>
      </c>
      <c r="B24" s="35">
        <v>154</v>
      </c>
      <c r="C24" s="35">
        <v>0.428</v>
      </c>
    </row>
    <row r="25" spans="1:3" ht="12.75">
      <c r="A25" s="35" t="s">
        <v>67</v>
      </c>
      <c r="B25" s="35">
        <v>182</v>
      </c>
      <c r="C25" s="35">
        <v>0.466</v>
      </c>
    </row>
    <row r="26" spans="1:3" ht="12.75">
      <c r="A26" s="35" t="s">
        <v>68</v>
      </c>
      <c r="B26" s="35">
        <v>234</v>
      </c>
      <c r="C26" s="35">
        <v>0.504</v>
      </c>
    </row>
    <row r="27" spans="1:3" ht="12.75">
      <c r="A27" s="35" t="s">
        <v>69</v>
      </c>
      <c r="B27" s="35">
        <v>277</v>
      </c>
      <c r="C27" s="35">
        <v>0.572</v>
      </c>
    </row>
    <row r="28" spans="1:3" ht="12.75">
      <c r="A28" s="35" t="s">
        <v>70</v>
      </c>
      <c r="B28" s="35">
        <v>306</v>
      </c>
      <c r="C28" s="35">
        <v>0.621</v>
      </c>
    </row>
    <row r="29" spans="1:3" ht="12.75">
      <c r="A29" s="35" t="s">
        <v>71</v>
      </c>
      <c r="B29" s="35">
        <v>357</v>
      </c>
      <c r="C29" s="35">
        <v>0.641</v>
      </c>
    </row>
    <row r="30" spans="1:3" ht="12.75">
      <c r="A30" s="35" t="s">
        <v>72</v>
      </c>
      <c r="B30" s="35">
        <v>437</v>
      </c>
      <c r="C30" s="35">
        <v>0.71</v>
      </c>
    </row>
    <row r="31" spans="1:3" ht="12.75">
      <c r="A31" s="35" t="s">
        <v>73</v>
      </c>
      <c r="B31" s="35">
        <v>111</v>
      </c>
      <c r="C31" s="35">
        <v>0.407</v>
      </c>
    </row>
    <row r="32" spans="1:3" ht="12.75">
      <c r="A32" s="35" t="s">
        <v>74</v>
      </c>
      <c r="B32" s="35">
        <v>154</v>
      </c>
      <c r="C32" s="35">
        <v>0.433</v>
      </c>
    </row>
    <row r="33" spans="1:3" ht="12.75">
      <c r="A33" s="35" t="s">
        <v>75</v>
      </c>
      <c r="B33" s="35">
        <v>198</v>
      </c>
      <c r="C33" s="35">
        <v>0.473</v>
      </c>
    </row>
    <row r="34" spans="1:3" ht="12.75">
      <c r="A34" s="35" t="s">
        <v>76</v>
      </c>
      <c r="B34" s="35">
        <v>249</v>
      </c>
      <c r="C34" s="35">
        <v>0.549</v>
      </c>
    </row>
    <row r="35" spans="1:3" ht="12.75">
      <c r="A35" s="35" t="s">
        <v>77</v>
      </c>
      <c r="B35" s="35">
        <v>293</v>
      </c>
      <c r="C35" s="35">
        <v>0.596</v>
      </c>
    </row>
    <row r="36" spans="1:3" ht="12.75">
      <c r="A36" s="35" t="s">
        <v>78</v>
      </c>
      <c r="B36" s="35">
        <v>332</v>
      </c>
      <c r="C36" s="35">
        <v>0.596</v>
      </c>
    </row>
    <row r="37" spans="1:3" ht="12.75">
      <c r="A37" s="35" t="s">
        <v>79</v>
      </c>
      <c r="B37" s="35">
        <v>376</v>
      </c>
      <c r="C37" s="35">
        <v>0.645</v>
      </c>
    </row>
    <row r="38" spans="1:3" ht="12.75">
      <c r="A38" s="35" t="s">
        <v>80</v>
      </c>
      <c r="B38" s="35">
        <v>420</v>
      </c>
      <c r="C38" s="35">
        <v>0.693</v>
      </c>
    </row>
    <row r="39" spans="1:3" ht="12.75">
      <c r="A39" s="35" t="s">
        <v>81</v>
      </c>
      <c r="B39" s="35">
        <v>465</v>
      </c>
      <c r="C39" s="35">
        <v>0.755</v>
      </c>
    </row>
    <row r="40" spans="1:3" ht="12.75">
      <c r="A40" s="35" t="s">
        <v>82</v>
      </c>
      <c r="B40" s="35">
        <v>545</v>
      </c>
      <c r="C40" s="35">
        <v>0.78</v>
      </c>
    </row>
    <row r="41" spans="1:3" ht="12.75">
      <c r="A41" s="35" t="s">
        <v>166</v>
      </c>
      <c r="B41" s="35">
        <v>19</v>
      </c>
      <c r="C41" s="35">
        <v>0.18</v>
      </c>
    </row>
    <row r="42" spans="1:3" ht="12.75">
      <c r="A42" s="35" t="s">
        <v>167</v>
      </c>
      <c r="B42" s="35">
        <v>20</v>
      </c>
      <c r="C42" s="35">
        <v>0.19</v>
      </c>
    </row>
    <row r="43" spans="1:3" ht="12.75">
      <c r="A43" s="35" t="s">
        <v>168</v>
      </c>
      <c r="B43" s="35">
        <v>150</v>
      </c>
      <c r="C43" s="35">
        <v>0.62</v>
      </c>
    </row>
    <row r="44" spans="1:3" ht="12.75">
      <c r="A44" s="35" t="s">
        <v>184</v>
      </c>
      <c r="B44" s="35">
        <v>21</v>
      </c>
      <c r="C44" s="35">
        <v>0.17</v>
      </c>
    </row>
    <row r="45" spans="1:3" ht="12.75">
      <c r="A45" s="35" t="s">
        <v>169</v>
      </c>
      <c r="B45" s="35">
        <v>21</v>
      </c>
      <c r="C45" s="35">
        <v>0.21</v>
      </c>
    </row>
    <row r="46" spans="1:3" ht="12.75">
      <c r="A46" s="35" t="s">
        <v>170</v>
      </c>
      <c r="B46" s="35">
        <v>124</v>
      </c>
      <c r="C46" s="35">
        <v>0.59</v>
      </c>
    </row>
    <row r="47" spans="1:3" ht="12.75">
      <c r="A47" s="35" t="s">
        <v>183</v>
      </c>
      <c r="B47" s="35">
        <v>47</v>
      </c>
      <c r="C47" s="35">
        <v>0.35</v>
      </c>
    </row>
    <row r="48" spans="1:3" ht="12.75">
      <c r="A48" s="35" t="s">
        <v>182</v>
      </c>
      <c r="B48" s="35">
        <v>35</v>
      </c>
      <c r="C48" s="35">
        <v>0.25</v>
      </c>
    </row>
    <row r="49" spans="1:3" ht="12.75">
      <c r="A49" s="35" t="s">
        <v>172</v>
      </c>
      <c r="B49" s="35">
        <v>39</v>
      </c>
      <c r="C49" s="35">
        <v>0.31</v>
      </c>
    </row>
    <row r="50" spans="1:3" ht="12.75">
      <c r="A50" s="35" t="s">
        <v>173</v>
      </c>
      <c r="B50" s="35">
        <v>47.3</v>
      </c>
      <c r="C50" s="35">
        <v>0.31</v>
      </c>
    </row>
    <row r="51" spans="1:3" ht="12.75">
      <c r="A51" s="35" t="s">
        <v>174</v>
      </c>
      <c r="B51" s="35">
        <v>39.9</v>
      </c>
      <c r="C51" s="35">
        <v>0.31</v>
      </c>
    </row>
    <row r="52" spans="1:4" ht="12.75">
      <c r="A52" s="35" t="s">
        <v>83</v>
      </c>
      <c r="B52" s="35">
        <v>1447</v>
      </c>
      <c r="C52" s="35">
        <v>1.443</v>
      </c>
      <c r="D52" s="55" t="s">
        <v>36</v>
      </c>
    </row>
    <row r="53" spans="1:3" ht="12.75">
      <c r="A53" s="35" t="s">
        <v>84</v>
      </c>
      <c r="B53" s="35">
        <v>1730</v>
      </c>
      <c r="C53" s="35">
        <v>1.529</v>
      </c>
    </row>
    <row r="54" spans="1:3" ht="12.75">
      <c r="A54" s="35" t="s">
        <v>85</v>
      </c>
      <c r="B54" s="35">
        <v>1988</v>
      </c>
      <c r="C54" s="35">
        <v>1.616</v>
      </c>
    </row>
    <row r="55" spans="1:3" ht="12.75">
      <c r="A55" s="35" t="s">
        <v>86</v>
      </c>
      <c r="B55" s="35">
        <v>2421</v>
      </c>
      <c r="C55" s="35">
        <v>1.765</v>
      </c>
    </row>
    <row r="56" spans="1:3" ht="12.75">
      <c r="A56" s="35" t="s">
        <v>87</v>
      </c>
      <c r="B56" s="35">
        <v>2869</v>
      </c>
      <c r="C56" s="35">
        <v>1.873</v>
      </c>
    </row>
    <row r="57" spans="1:3" ht="12.75">
      <c r="A57" s="35" t="s">
        <v>88</v>
      </c>
      <c r="B57" s="35">
        <v>3384</v>
      </c>
      <c r="C57" s="35">
        <v>1.992</v>
      </c>
    </row>
    <row r="58" spans="1:3" ht="12.75">
      <c r="A58" s="35" t="s">
        <v>93</v>
      </c>
      <c r="B58" s="35">
        <v>3868</v>
      </c>
      <c r="C58" s="35">
        <v>2.123</v>
      </c>
    </row>
    <row r="59" spans="1:3" ht="12.75">
      <c r="A59" s="35" t="s">
        <v>94</v>
      </c>
      <c r="B59" s="35">
        <v>5056</v>
      </c>
      <c r="C59" s="35">
        <v>2.349</v>
      </c>
    </row>
    <row r="60" spans="1:3" ht="12.75">
      <c r="A60" s="35" t="s">
        <v>96</v>
      </c>
      <c r="B60" s="35">
        <v>6770</v>
      </c>
      <c r="C60" s="35">
        <v>2.619</v>
      </c>
    </row>
    <row r="61" spans="1:3" ht="12.75">
      <c r="A61" s="35" t="s">
        <v>95</v>
      </c>
      <c r="B61" s="35">
        <v>9722</v>
      </c>
      <c r="C61" s="35">
        <v>3.077</v>
      </c>
    </row>
    <row r="62" spans="1:4" ht="12.75">
      <c r="A62" s="35" t="s">
        <v>89</v>
      </c>
      <c r="B62" s="35">
        <v>412</v>
      </c>
      <c r="C62" s="35">
        <v>0.565</v>
      </c>
      <c r="D62" s="55" t="s">
        <v>117</v>
      </c>
    </row>
    <row r="63" spans="1:3" ht="12.75">
      <c r="A63" s="35" t="s">
        <v>90</v>
      </c>
      <c r="B63" s="35">
        <v>505</v>
      </c>
      <c r="C63" s="35">
        <v>0.608</v>
      </c>
    </row>
    <row r="64" spans="1:3" ht="12.75">
      <c r="A64" s="35" t="s">
        <v>91</v>
      </c>
      <c r="B64" s="35">
        <v>623</v>
      </c>
      <c r="C64" s="35">
        <v>0.659</v>
      </c>
    </row>
    <row r="65" spans="1:3" ht="12.75">
      <c r="A65" s="35" t="s">
        <v>92</v>
      </c>
      <c r="B65" s="35">
        <v>769</v>
      </c>
      <c r="C65" s="35">
        <v>0.715</v>
      </c>
    </row>
    <row r="66" spans="1:4" ht="12.75">
      <c r="A66" s="35" t="s">
        <v>97</v>
      </c>
      <c r="B66" s="35">
        <v>934</v>
      </c>
      <c r="C66" s="35">
        <v>0.821</v>
      </c>
      <c r="D66" s="55" t="s">
        <v>118</v>
      </c>
    </row>
    <row r="67" spans="1:3" ht="12.75">
      <c r="A67" s="35" t="s">
        <v>98</v>
      </c>
      <c r="B67" s="35">
        <v>1268</v>
      </c>
      <c r="C67" s="35">
        <v>0.924</v>
      </c>
    </row>
    <row r="68" spans="1:3" ht="12.75">
      <c r="A68" s="35" t="s">
        <v>99</v>
      </c>
      <c r="B68" s="35">
        <v>1763</v>
      </c>
      <c r="C68" s="35">
        <v>1.053</v>
      </c>
    </row>
    <row r="69" spans="1:3" ht="12.75">
      <c r="A69" s="35" t="s">
        <v>100</v>
      </c>
      <c r="B69" s="35">
        <v>2602</v>
      </c>
      <c r="C69" s="35">
        <v>1.261</v>
      </c>
    </row>
    <row r="70" spans="1:4" ht="12.75">
      <c r="A70" s="35" t="s">
        <v>101</v>
      </c>
      <c r="B70" s="35">
        <v>3411</v>
      </c>
      <c r="C70" s="35">
        <v>1.41</v>
      </c>
      <c r="D70" s="55" t="s">
        <v>119</v>
      </c>
    </row>
    <row r="71" spans="1:4" ht="12.75">
      <c r="A71" s="58" t="s">
        <v>120</v>
      </c>
      <c r="B71" s="35">
        <v>78</v>
      </c>
      <c r="C71" s="35">
        <v>0.439</v>
      </c>
      <c r="D71" s="55" t="s">
        <v>111</v>
      </c>
    </row>
    <row r="72" spans="1:3" ht="12.75">
      <c r="A72" s="58" t="s">
        <v>121</v>
      </c>
      <c r="B72" s="35">
        <v>96</v>
      </c>
      <c r="C72" s="35">
        <v>0.464</v>
      </c>
    </row>
    <row r="73" spans="1:3" ht="12.75">
      <c r="A73" s="58" t="s">
        <v>122</v>
      </c>
      <c r="B73" s="35">
        <v>114</v>
      </c>
      <c r="C73" s="35">
        <v>0.494</v>
      </c>
    </row>
    <row r="74" spans="1:3" ht="12.75">
      <c r="A74" s="58" t="s">
        <v>123</v>
      </c>
      <c r="B74" s="35">
        <v>110</v>
      </c>
      <c r="C74" s="35">
        <v>0.494</v>
      </c>
    </row>
    <row r="75" spans="1:3" ht="12.75">
      <c r="A75" s="58" t="s">
        <v>124</v>
      </c>
      <c r="B75" s="35">
        <v>137</v>
      </c>
      <c r="C75" s="35">
        <v>0.527</v>
      </c>
    </row>
    <row r="76" spans="1:3" ht="12.75">
      <c r="A76" s="58" t="s">
        <v>125</v>
      </c>
      <c r="B76" s="35">
        <v>164</v>
      </c>
      <c r="C76" s="35">
        <v>0.564</v>
      </c>
    </row>
    <row r="77" spans="1:3" ht="12.75">
      <c r="A77" s="58" t="s">
        <v>126</v>
      </c>
      <c r="B77" s="35">
        <v>159</v>
      </c>
      <c r="C77" s="35">
        <v>0.566</v>
      </c>
    </row>
    <row r="78" spans="1:3" ht="12.75">
      <c r="A78" s="58" t="s">
        <v>127</v>
      </c>
      <c r="B78" s="35">
        <v>308</v>
      </c>
      <c r="C78" s="35">
        <v>0.753</v>
      </c>
    </row>
    <row r="79" spans="1:3" ht="12.75">
      <c r="A79" s="58" t="s">
        <v>128</v>
      </c>
      <c r="B79" s="35">
        <v>243</v>
      </c>
      <c r="C79" s="35">
        <v>0.653</v>
      </c>
    </row>
    <row r="80" spans="1:3" ht="12.75">
      <c r="A80" s="58" t="s">
        <v>129</v>
      </c>
      <c r="B80" s="35">
        <v>234</v>
      </c>
      <c r="C80" s="35">
        <v>0.678</v>
      </c>
    </row>
    <row r="81" spans="1:3" ht="12.75">
      <c r="A81" s="58" t="s">
        <v>130</v>
      </c>
      <c r="B81" s="35">
        <v>294</v>
      </c>
      <c r="C81" s="35">
        <v>0.678</v>
      </c>
    </row>
    <row r="82" spans="1:3" ht="12.75">
      <c r="A82" s="35" t="s">
        <v>105</v>
      </c>
      <c r="B82" s="35">
        <v>282</v>
      </c>
      <c r="C82" s="35">
        <v>0.572</v>
      </c>
    </row>
    <row r="83" spans="1:3" ht="12.75">
      <c r="A83" s="35" t="s">
        <v>131</v>
      </c>
      <c r="B83" s="35">
        <v>370</v>
      </c>
      <c r="C83" s="35">
        <v>0.732</v>
      </c>
    </row>
    <row r="84" spans="1:3" ht="12.75">
      <c r="A84" s="35" t="s">
        <v>132</v>
      </c>
      <c r="B84" s="35">
        <v>332</v>
      </c>
      <c r="C84" s="35">
        <v>0.716</v>
      </c>
    </row>
    <row r="85" spans="1:3" ht="12.75">
      <c r="A85" s="35" t="s">
        <v>133</v>
      </c>
      <c r="B85" s="35">
        <v>433</v>
      </c>
      <c r="C85" s="35">
        <v>0.756</v>
      </c>
    </row>
    <row r="86" spans="1:3" ht="12.75">
      <c r="A86" s="35" t="s">
        <v>106</v>
      </c>
      <c r="B86" s="35">
        <v>417</v>
      </c>
      <c r="C86" s="35">
        <v>0.67</v>
      </c>
    </row>
    <row r="87" spans="1:3" ht="12.75">
      <c r="A87" s="35" t="s">
        <v>134</v>
      </c>
      <c r="B87" s="35">
        <v>536</v>
      </c>
      <c r="C87" s="35">
        <v>0.819</v>
      </c>
    </row>
    <row r="88" spans="1:3" ht="12.75">
      <c r="A88" s="35" t="s">
        <v>135</v>
      </c>
      <c r="B88" s="35">
        <v>635</v>
      </c>
      <c r="C88" s="35">
        <v>0.986</v>
      </c>
    </row>
    <row r="89" spans="1:3" ht="12.75">
      <c r="A89" s="35" t="s">
        <v>107</v>
      </c>
      <c r="B89" s="35">
        <v>605</v>
      </c>
      <c r="C89" s="35">
        <v>0.795</v>
      </c>
    </row>
    <row r="90" spans="1:3" ht="12.75">
      <c r="A90" s="35" t="s">
        <v>136</v>
      </c>
      <c r="B90" s="35">
        <v>799</v>
      </c>
      <c r="C90" s="35">
        <v>1.077</v>
      </c>
    </row>
    <row r="91" spans="1:3" ht="12.75">
      <c r="A91" s="35" t="s">
        <v>137</v>
      </c>
      <c r="B91" s="35">
        <v>785</v>
      </c>
      <c r="C91" s="35">
        <v>1.053</v>
      </c>
    </row>
    <row r="92" spans="1:3" ht="12.75">
      <c r="A92" s="35" t="s">
        <v>138</v>
      </c>
      <c r="B92" s="35">
        <v>987</v>
      </c>
      <c r="C92" s="35">
        <v>1.152</v>
      </c>
    </row>
    <row r="93" spans="1:3" ht="12.75">
      <c r="A93" s="35" t="s">
        <v>139</v>
      </c>
      <c r="B93" s="35">
        <v>933</v>
      </c>
      <c r="C93" s="35">
        <v>1.13</v>
      </c>
    </row>
    <row r="94" spans="1:3" ht="12.75">
      <c r="A94" s="35" t="s">
        <v>108</v>
      </c>
      <c r="B94" s="35">
        <v>940</v>
      </c>
      <c r="C94" s="35">
        <v>0.958</v>
      </c>
    </row>
    <row r="95" spans="1:3" ht="12.75">
      <c r="A95" s="35" t="s">
        <v>140</v>
      </c>
      <c r="B95" s="35">
        <v>1182</v>
      </c>
      <c r="C95" s="35">
        <v>1.239</v>
      </c>
    </row>
    <row r="96" spans="1:3" ht="12.75">
      <c r="A96" s="35" t="s">
        <v>141</v>
      </c>
      <c r="B96" s="35">
        <v>1137</v>
      </c>
      <c r="C96" s="35">
        <v>1.203</v>
      </c>
    </row>
    <row r="97" spans="1:3" ht="12.75">
      <c r="A97" s="35" t="s">
        <v>109</v>
      </c>
      <c r="B97" s="35">
        <v>1193</v>
      </c>
      <c r="C97" s="35">
        <v>1.1</v>
      </c>
    </row>
    <row r="98" spans="1:3" ht="12.75">
      <c r="A98" s="35" t="s">
        <v>142</v>
      </c>
      <c r="B98" s="35">
        <v>1456</v>
      </c>
      <c r="C98" s="35">
        <v>1.351</v>
      </c>
    </row>
    <row r="99" spans="1:3" ht="12.75">
      <c r="A99" s="35" t="s">
        <v>143</v>
      </c>
      <c r="B99" s="35">
        <v>1344</v>
      </c>
      <c r="C99" s="35">
        <v>1.245</v>
      </c>
    </row>
    <row r="100" spans="1:3" ht="12.75">
      <c r="A100" s="35" t="s">
        <v>102</v>
      </c>
      <c r="B100" s="35">
        <v>1442</v>
      </c>
      <c r="C100" s="35">
        <v>1.184</v>
      </c>
    </row>
    <row r="101" spans="1:3" ht="12.75">
      <c r="A101" s="35" t="s">
        <v>144</v>
      </c>
      <c r="B101" s="35">
        <v>1733</v>
      </c>
      <c r="C101" s="35">
        <v>1.362</v>
      </c>
    </row>
    <row r="102" spans="1:3" ht="12.75">
      <c r="A102" s="35" t="s">
        <v>145</v>
      </c>
      <c r="B102" s="35">
        <v>1630</v>
      </c>
      <c r="C102" s="35">
        <v>1.339</v>
      </c>
    </row>
    <row r="103" spans="1:3" ht="12.75">
      <c r="A103" s="35" t="s">
        <v>103</v>
      </c>
      <c r="B103" s="35">
        <v>1731</v>
      </c>
      <c r="C103" s="35">
        <v>1.281</v>
      </c>
    </row>
    <row r="104" spans="1:3" ht="12.75">
      <c r="A104" s="35" t="s">
        <v>146</v>
      </c>
      <c r="B104" s="35">
        <v>2180</v>
      </c>
      <c r="C104" s="35">
        <v>1.491</v>
      </c>
    </row>
    <row r="105" spans="1:3" ht="12.75">
      <c r="A105" s="35" t="s">
        <v>147</v>
      </c>
      <c r="B105" s="35">
        <v>2037</v>
      </c>
      <c r="C105" s="35">
        <v>1.491</v>
      </c>
    </row>
    <row r="106" spans="1:3" ht="12.75">
      <c r="A106" s="35" t="s">
        <v>104</v>
      </c>
      <c r="B106" s="35">
        <v>2159</v>
      </c>
      <c r="C106" s="35">
        <v>1.391</v>
      </c>
    </row>
    <row r="107" spans="1:3" ht="12.75">
      <c r="A107" s="35" t="s">
        <v>148</v>
      </c>
      <c r="B107" s="35">
        <v>2709</v>
      </c>
      <c r="C107" s="35">
        <v>1.614</v>
      </c>
    </row>
    <row r="108" spans="1:4" ht="12.75">
      <c r="A108" s="58" t="s">
        <v>149</v>
      </c>
      <c r="B108" s="35">
        <v>2555</v>
      </c>
      <c r="C108" s="35">
        <v>1.57</v>
      </c>
      <c r="D108" s="55" t="s">
        <v>110</v>
      </c>
    </row>
    <row r="109" spans="1:3" ht="12.75">
      <c r="A109" s="35" t="s">
        <v>112</v>
      </c>
      <c r="B109" s="35">
        <v>2617</v>
      </c>
      <c r="C109" s="35">
        <v>1.512</v>
      </c>
    </row>
    <row r="110" spans="1:3" ht="12.75">
      <c r="A110" s="35" t="s">
        <v>150</v>
      </c>
      <c r="B110" s="35">
        <v>3307</v>
      </c>
      <c r="C110" s="35">
        <v>1.749</v>
      </c>
    </row>
    <row r="111" spans="1:3" ht="12.75">
      <c r="A111" s="35" t="s">
        <v>151</v>
      </c>
      <c r="B111" s="35">
        <v>2980</v>
      </c>
      <c r="C111" s="35">
        <v>1.737</v>
      </c>
    </row>
    <row r="112" spans="1:3" ht="12.75">
      <c r="A112" s="35" t="s">
        <v>113</v>
      </c>
      <c r="B112" s="35">
        <v>3065</v>
      </c>
      <c r="C112" s="35">
        <v>1.659</v>
      </c>
    </row>
    <row r="113" spans="1:3" ht="12.75">
      <c r="A113" s="35" t="s">
        <v>152</v>
      </c>
      <c r="B113" s="35">
        <v>3868</v>
      </c>
      <c r="C113" s="35">
        <v>1.913</v>
      </c>
    </row>
    <row r="114" spans="1:3" ht="12.75">
      <c r="A114" s="35" t="s">
        <v>153</v>
      </c>
      <c r="B114" s="35">
        <v>4029</v>
      </c>
      <c r="C114" s="35">
        <v>1.96</v>
      </c>
    </row>
    <row r="115" spans="1:3" ht="12.75">
      <c r="A115" s="35" t="s">
        <v>114</v>
      </c>
      <c r="B115" s="35">
        <v>4271</v>
      </c>
      <c r="C115" s="35">
        <v>1.942</v>
      </c>
    </row>
    <row r="116" spans="1:3" ht="12.75">
      <c r="A116" s="35" t="s">
        <v>154</v>
      </c>
      <c r="B116" s="35">
        <v>5247</v>
      </c>
      <c r="C116" s="35">
        <v>2.162</v>
      </c>
    </row>
    <row r="117" spans="1:3" ht="12.75">
      <c r="A117" s="35" t="s">
        <v>155</v>
      </c>
      <c r="B117" s="35">
        <v>5576</v>
      </c>
      <c r="C117" s="35">
        <v>2.238</v>
      </c>
    </row>
    <row r="118" spans="1:3" ht="12.75">
      <c r="A118" s="35" t="s">
        <v>115</v>
      </c>
      <c r="B118" s="35">
        <v>5899</v>
      </c>
      <c r="C118" s="35">
        <v>2.22</v>
      </c>
    </row>
    <row r="119" spans="1:3" ht="12.75">
      <c r="A119" s="35" t="s">
        <v>156</v>
      </c>
      <c r="B119" s="35">
        <v>7289</v>
      </c>
      <c r="C119" s="35">
        <v>2.477</v>
      </c>
    </row>
    <row r="120" spans="1:3" ht="12.75">
      <c r="A120" s="35" t="s">
        <v>157</v>
      </c>
      <c r="B120" s="35">
        <v>8158</v>
      </c>
      <c r="C120" s="35">
        <v>2.674</v>
      </c>
    </row>
    <row r="121" spans="1:3" ht="12.75">
      <c r="A121" s="35" t="s">
        <v>116</v>
      </c>
      <c r="B121" s="35">
        <v>8601</v>
      </c>
      <c r="C121" s="35">
        <v>2.652</v>
      </c>
    </row>
    <row r="122" spans="1:3" ht="12.75">
      <c r="A122" s="35" t="s">
        <v>158</v>
      </c>
      <c r="B122" s="35">
        <v>10692</v>
      </c>
      <c r="C122" s="35">
        <v>2.96</v>
      </c>
    </row>
    <row r="123" spans="1:3" ht="12.75">
      <c r="A123" s="35"/>
      <c r="B123" s="35"/>
      <c r="C123" s="35"/>
    </row>
    <row r="65512" spans="1:3" ht="12.75">
      <c r="A65512" s="35"/>
      <c r="B65512" s="35"/>
      <c r="C65512" s="35"/>
    </row>
    <row r="65514" spans="1:3" ht="12.75">
      <c r="A65514" s="35"/>
      <c r="B65514" s="35"/>
      <c r="C65514" s="35"/>
    </row>
  </sheetData>
  <sheetProtection/>
  <mergeCells count="1">
    <mergeCell ref="A2:C2"/>
  </mergeCells>
  <printOptions horizontalCentered="1"/>
  <pageMargins left="0.1" right="0.1" top="1" bottom="0.5" header="0.2" footer="0.2"/>
  <pageSetup horizontalDpi="600" verticalDpi="600" orientation="portrait" r:id="rId2"/>
  <headerFooter alignWithMargins="0">
    <oddHeader>&amp;C&amp;"Comic Sans MS,Regular"&amp;16&amp;U&amp;A</oddHeader>
    <oddFooter>&amp;L&amp;"Comic Sans MS,Regular"&amp;8&amp;D - &amp;T&amp;R&amp;"Comic Sans MS,Regular"&amp;8C:\WINNT\Profiles\noels\Application Data\Microsoft\Excel\XLSTART\&amp;F.xls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F65536"/>
  <sheetViews>
    <sheetView showRowColHeaders="0" workbookViewId="0" topLeftCell="A1">
      <pane ySplit="4" topLeftCell="BM5" activePane="bottomLeft" state="frozen"/>
      <selection pane="topLeft" activeCell="A1" sqref="A1"/>
      <selection pane="bottomLeft" activeCell="C4" sqref="C4"/>
    </sheetView>
  </sheetViews>
  <sheetFormatPr defaultColWidth="11.421875" defaultRowHeight="12.75"/>
  <cols>
    <col min="1" max="1" width="24.57421875" style="7" customWidth="1"/>
    <col min="2" max="3" width="16.140625" style="7" customWidth="1"/>
    <col min="4" max="16384" width="9.140625" style="2" customWidth="1"/>
  </cols>
  <sheetData>
    <row r="1" spans="1:3" ht="12.75">
      <c r="A1" s="6"/>
      <c r="B1" s="6"/>
      <c r="C1" s="6"/>
    </row>
    <row r="2" spans="1:6" ht="12.75">
      <c r="A2" s="84" t="s">
        <v>32</v>
      </c>
      <c r="B2" s="84"/>
      <c r="C2" s="84"/>
      <c r="F2" s="2">
        <v>6</v>
      </c>
    </row>
    <row r="3" spans="1:3" ht="12.75">
      <c r="A3" s="6"/>
      <c r="B3" s="6"/>
      <c r="C3" s="6"/>
    </row>
    <row r="4" spans="1:3" ht="12.75">
      <c r="A4" s="38" t="s">
        <v>0</v>
      </c>
      <c r="B4" s="38" t="s">
        <v>31</v>
      </c>
      <c r="C4" s="38" t="s">
        <v>34</v>
      </c>
    </row>
    <row r="5" spans="1:3" ht="12.75">
      <c r="A5" s="37" t="s">
        <v>165</v>
      </c>
      <c r="B5" s="37">
        <v>1</v>
      </c>
      <c r="C5" s="37">
        <v>1</v>
      </c>
    </row>
    <row r="6" spans="1:3" ht="12.75">
      <c r="A6" s="36" t="s">
        <v>171</v>
      </c>
      <c r="B6" s="36">
        <v>5</v>
      </c>
      <c r="C6" s="36">
        <v>5</v>
      </c>
    </row>
    <row r="7" spans="1:3" ht="12.75">
      <c r="A7" s="37"/>
      <c r="B7" s="37"/>
      <c r="C7" s="37"/>
    </row>
    <row r="8" spans="1:3" ht="12.75">
      <c r="A8" s="37"/>
      <c r="B8" s="37"/>
      <c r="C8" s="37"/>
    </row>
    <row r="9" spans="1:3" ht="12.75">
      <c r="A9" s="37"/>
      <c r="B9" s="37"/>
      <c r="C9" s="37"/>
    </row>
    <row r="10" spans="1:3" ht="12.75">
      <c r="A10" s="37"/>
      <c r="B10" s="37"/>
      <c r="C10" s="37"/>
    </row>
    <row r="11" spans="1:3" ht="12.75">
      <c r="A11" s="37"/>
      <c r="B11" s="37"/>
      <c r="C11" s="37"/>
    </row>
    <row r="12" spans="1:3" ht="12.75">
      <c r="A12" s="37"/>
      <c r="B12" s="37"/>
      <c r="C12" s="37"/>
    </row>
    <row r="13" spans="1:3" ht="12.75">
      <c r="A13" s="37"/>
      <c r="B13" s="37"/>
      <c r="C13" s="37"/>
    </row>
    <row r="14" spans="1:3" ht="12.75">
      <c r="A14" s="37"/>
      <c r="B14" s="37"/>
      <c r="C14" s="37"/>
    </row>
    <row r="15" spans="1:3" ht="12.75">
      <c r="A15" s="37"/>
      <c r="B15" s="37"/>
      <c r="C15" s="37"/>
    </row>
    <row r="16" spans="1:3" ht="12.75">
      <c r="A16" s="37"/>
      <c r="B16" s="37"/>
      <c r="C16" s="37"/>
    </row>
    <row r="17" spans="1:3" ht="12.75">
      <c r="A17" s="37"/>
      <c r="B17" s="37"/>
      <c r="C17" s="37"/>
    </row>
    <row r="18" spans="1:3" ht="12.75">
      <c r="A18" s="37"/>
      <c r="B18" s="37"/>
      <c r="C18" s="37"/>
    </row>
    <row r="19" spans="1:3" ht="12.75">
      <c r="A19" s="37"/>
      <c r="B19" s="37"/>
      <c r="C19" s="37"/>
    </row>
    <row r="20" spans="1:3" ht="12.75">
      <c r="A20" s="37"/>
      <c r="B20" s="37"/>
      <c r="C20" s="37"/>
    </row>
    <row r="21" spans="1:3" ht="12.75">
      <c r="A21" s="37"/>
      <c r="B21" s="37"/>
      <c r="C21" s="37"/>
    </row>
    <row r="22" spans="1:3" ht="12.75">
      <c r="A22" s="37"/>
      <c r="B22" s="37"/>
      <c r="C22" s="37"/>
    </row>
    <row r="23" spans="1:3" ht="12.75">
      <c r="A23" s="37"/>
      <c r="B23" s="37"/>
      <c r="C23" s="37"/>
    </row>
    <row r="24" spans="1:3" ht="12.75">
      <c r="A24" s="37"/>
      <c r="B24" s="37"/>
      <c r="C24" s="37"/>
    </row>
    <row r="25" spans="1:3" ht="12.75">
      <c r="A25" s="37"/>
      <c r="B25" s="37"/>
      <c r="C25" s="37"/>
    </row>
    <row r="26" spans="1:3" ht="12.75">
      <c r="A26" s="37"/>
      <c r="B26" s="37"/>
      <c r="C26" s="37"/>
    </row>
    <row r="27" spans="1:3" ht="12.75">
      <c r="A27" s="37"/>
      <c r="B27" s="37"/>
      <c r="C27" s="37"/>
    </row>
    <row r="28" spans="1:3" ht="12.75">
      <c r="A28" s="37"/>
      <c r="B28" s="37"/>
      <c r="C28" s="37"/>
    </row>
    <row r="29" spans="1:3" ht="12.75">
      <c r="A29" s="37"/>
      <c r="B29" s="37"/>
      <c r="C29" s="37"/>
    </row>
    <row r="30" spans="1:3" ht="12.75">
      <c r="A30" s="37"/>
      <c r="B30" s="37"/>
      <c r="C30" s="37"/>
    </row>
    <row r="31" spans="1:3" ht="12.75">
      <c r="A31" s="37"/>
      <c r="B31" s="37"/>
      <c r="C31" s="37"/>
    </row>
    <row r="32" spans="1:3" ht="12.75">
      <c r="A32" s="37"/>
      <c r="B32" s="37"/>
      <c r="C32" s="37"/>
    </row>
    <row r="33" spans="1:3" ht="12.75">
      <c r="A33" s="37"/>
      <c r="B33" s="37"/>
      <c r="C33" s="37"/>
    </row>
    <row r="65534" spans="1:3" ht="12.75">
      <c r="A65534" s="37"/>
      <c r="B65534" s="37"/>
      <c r="C65534" s="37"/>
    </row>
    <row r="65535" spans="1:3" ht="12.75">
      <c r="A65535" s="37"/>
      <c r="B65535" s="37"/>
      <c r="C65535" s="37"/>
    </row>
    <row r="65536" spans="1:3" ht="12.75">
      <c r="A65536" s="37"/>
      <c r="B65536" s="37"/>
      <c r="C65536" s="37"/>
    </row>
  </sheetData>
  <mergeCells count="1">
    <mergeCell ref="A2:C2"/>
  </mergeCells>
  <printOptions horizontalCentered="1"/>
  <pageMargins left="0.1" right="0.1" top="1" bottom="0.5" header="0.2" footer="0.2"/>
  <pageSetup horizontalDpi="600" verticalDpi="600" orientation="portrait" r:id="rId2"/>
  <headerFooter alignWithMargins="0">
    <oddHeader>&amp;C&amp;"Comic Sans MS,Regular"&amp;16&amp;U&amp;A</oddHeader>
    <oddFooter>&amp;L&amp;"Comic Sans MS,Regular"&amp;8&amp;D - &amp;T&amp;R&amp;"Comic Sans MS,Regular"&amp;8C:\WINNT\Profiles\noels\Application Data\Microsoft\Excel\XLSTART\&amp;F.xls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/>
  <dimension ref="B2:O32"/>
  <sheetViews>
    <sheetView showRowColHeaders="0" workbookViewId="0" topLeftCell="A4">
      <selection activeCell="F37" sqref="F37"/>
    </sheetView>
  </sheetViews>
  <sheetFormatPr defaultColWidth="11.421875" defaultRowHeight="12.75"/>
  <cols>
    <col min="1" max="1" width="1.7109375" style="3" customWidth="1"/>
    <col min="2" max="2" width="18.7109375" style="3" customWidth="1"/>
    <col min="3" max="3" width="16.7109375" style="3" customWidth="1"/>
    <col min="4" max="4" width="16.8515625" style="3" customWidth="1"/>
    <col min="5" max="6" width="16.7109375" style="3" customWidth="1"/>
    <col min="7" max="16384" width="9.140625" style="3" customWidth="1"/>
  </cols>
  <sheetData>
    <row r="1" ht="12.75" customHeight="1"/>
    <row r="2" spans="7:10" ht="12.75" customHeight="1">
      <c r="G2" s="16"/>
      <c r="H2" s="16"/>
      <c r="I2" s="16"/>
      <c r="J2" s="16"/>
    </row>
    <row r="3" ht="12.75" customHeight="1"/>
    <row r="4" spans="7:15" ht="12.75" customHeight="1">
      <c r="G4" s="16"/>
      <c r="H4" s="16"/>
      <c r="I4" s="16"/>
      <c r="J4" s="16"/>
      <c r="K4" s="16"/>
      <c r="L4" s="16"/>
      <c r="M4" s="16"/>
      <c r="N4" s="16"/>
      <c r="O4" s="16"/>
    </row>
    <row r="5" spans="7:15" ht="12.75" customHeight="1">
      <c r="G5" s="16"/>
      <c r="H5" s="16"/>
      <c r="I5" s="16"/>
      <c r="J5" s="16"/>
      <c r="K5" s="16"/>
      <c r="L5" s="16"/>
      <c r="M5" s="16"/>
      <c r="N5" s="16"/>
      <c r="O5" s="16"/>
    </row>
    <row r="6" spans="7:15" ht="12.75" customHeight="1">
      <c r="G6" s="16"/>
      <c r="H6" s="16"/>
      <c r="I6" s="16"/>
      <c r="J6" s="16"/>
      <c r="K6" s="16"/>
      <c r="L6" s="16"/>
      <c r="M6" s="16"/>
      <c r="N6" s="16"/>
      <c r="O6" s="16"/>
    </row>
    <row r="7" spans="3:15" ht="12.75" customHeight="1">
      <c r="C7" s="85" t="s">
        <v>3</v>
      </c>
      <c r="D7" s="86"/>
      <c r="E7" s="86"/>
      <c r="F7" s="87"/>
      <c r="G7" s="16"/>
      <c r="H7" s="16"/>
      <c r="I7" s="16"/>
      <c r="J7" s="16"/>
      <c r="K7" s="16"/>
      <c r="L7" s="16"/>
      <c r="M7" s="16"/>
      <c r="N7" s="16"/>
      <c r="O7" s="16"/>
    </row>
    <row r="8" spans="2:15" ht="12.75" customHeight="1">
      <c r="B8" s="32" t="s">
        <v>24</v>
      </c>
      <c r="C8" s="33">
        <v>4.9</v>
      </c>
      <c r="D8" s="33">
        <v>5.7</v>
      </c>
      <c r="E8" s="33">
        <v>7.38</v>
      </c>
      <c r="F8" s="33">
        <v>8.2</v>
      </c>
      <c r="G8" s="16"/>
      <c r="H8" s="16"/>
      <c r="I8" s="16"/>
      <c r="J8" s="16"/>
      <c r="K8" s="16"/>
      <c r="L8" s="16"/>
      <c r="M8" s="16"/>
      <c r="N8" s="16"/>
      <c r="O8" s="16"/>
    </row>
    <row r="9" spans="2:15" ht="12.75" customHeight="1">
      <c r="B9" s="34" t="s">
        <v>6</v>
      </c>
      <c r="C9" s="34">
        <v>6.6</v>
      </c>
      <c r="D9" s="34">
        <v>5.31</v>
      </c>
      <c r="E9" s="34">
        <v>4.47</v>
      </c>
      <c r="F9" s="34">
        <v>3.82</v>
      </c>
      <c r="G9" s="16"/>
      <c r="H9" s="16"/>
      <c r="I9" s="16"/>
      <c r="J9" s="16"/>
      <c r="K9" s="16"/>
      <c r="L9" s="16"/>
      <c r="M9" s="16"/>
      <c r="N9" s="16"/>
      <c r="O9" s="16"/>
    </row>
    <row r="10" spans="2:15" ht="12.75" customHeight="1">
      <c r="B10" s="34" t="s">
        <v>7</v>
      </c>
      <c r="C10" s="34">
        <v>6.6</v>
      </c>
      <c r="D10" s="34">
        <v>5.31</v>
      </c>
      <c r="E10" s="34">
        <v>4.47</v>
      </c>
      <c r="F10" s="34">
        <v>3.82</v>
      </c>
      <c r="G10" s="16"/>
      <c r="H10" s="16"/>
      <c r="I10" s="16"/>
      <c r="J10" s="16"/>
      <c r="K10" s="16"/>
      <c r="L10" s="16"/>
      <c r="M10" s="16"/>
      <c r="N10" s="16"/>
      <c r="O10" s="16"/>
    </row>
    <row r="11" spans="2:15" ht="12.75" customHeight="1">
      <c r="B11" s="34" t="s">
        <v>8</v>
      </c>
      <c r="C11" s="34">
        <v>7.2</v>
      </c>
      <c r="D11" s="34">
        <v>5.75</v>
      </c>
      <c r="E11" s="34">
        <v>4.77</v>
      </c>
      <c r="F11" s="34">
        <v>4.04</v>
      </c>
      <c r="G11" s="16"/>
      <c r="H11" s="16"/>
      <c r="I11" s="16"/>
      <c r="J11" s="16"/>
      <c r="K11" s="16"/>
      <c r="L11" s="16"/>
      <c r="M11" s="16"/>
      <c r="N11" s="16"/>
      <c r="O11" s="16"/>
    </row>
    <row r="12" spans="2:15" ht="12.75" customHeight="1">
      <c r="B12" s="34" t="s">
        <v>9</v>
      </c>
      <c r="C12" s="34">
        <v>10.54</v>
      </c>
      <c r="D12" s="34">
        <v>8.07</v>
      </c>
      <c r="E12" s="34">
        <v>6.4</v>
      </c>
      <c r="F12" s="34">
        <v>5.22</v>
      </c>
      <c r="G12" s="16"/>
      <c r="H12" s="16"/>
      <c r="I12" s="16"/>
      <c r="J12" s="16"/>
      <c r="K12" s="16"/>
      <c r="L12" s="16"/>
      <c r="M12" s="16"/>
      <c r="N12" s="16"/>
      <c r="O12" s="16"/>
    </row>
    <row r="13" spans="2:15" ht="12.75" customHeight="1">
      <c r="B13" s="34" t="s">
        <v>10</v>
      </c>
      <c r="C13" s="34">
        <v>14.17</v>
      </c>
      <c r="D13" s="34">
        <v>10.2</v>
      </c>
      <c r="E13" s="34">
        <v>7.86</v>
      </c>
      <c r="F13" s="34">
        <v>6.2</v>
      </c>
      <c r="G13" s="16"/>
      <c r="H13" s="16"/>
      <c r="I13" s="16"/>
      <c r="J13" s="16"/>
      <c r="K13" s="16"/>
      <c r="L13" s="16"/>
      <c r="M13" s="16"/>
      <c r="N13" s="16"/>
      <c r="O13" s="16"/>
    </row>
    <row r="14" spans="2:15" ht="12.75" customHeight="1">
      <c r="B14" s="34" t="s">
        <v>11</v>
      </c>
      <c r="C14" s="34">
        <v>14.24</v>
      </c>
      <c r="D14" s="34">
        <v>10.91</v>
      </c>
      <c r="E14" s="34">
        <v>8.68</v>
      </c>
      <c r="F14" s="34">
        <v>7.14</v>
      </c>
      <c r="G14" s="16"/>
      <c r="H14" s="16"/>
      <c r="I14" s="16"/>
      <c r="J14" s="16"/>
      <c r="K14" s="16"/>
      <c r="L14" s="16"/>
      <c r="M14" s="16"/>
      <c r="N14" s="16"/>
      <c r="O14" s="16"/>
    </row>
    <row r="15" spans="2:15" ht="12.75" customHeight="1">
      <c r="B15" s="34" t="s">
        <v>12</v>
      </c>
      <c r="C15" s="34">
        <v>14.24</v>
      </c>
      <c r="D15" s="34">
        <v>10.91</v>
      </c>
      <c r="E15" s="34">
        <v>8.68</v>
      </c>
      <c r="F15" s="34">
        <v>7.14</v>
      </c>
      <c r="G15" s="16"/>
      <c r="H15" s="16"/>
      <c r="I15" s="16"/>
      <c r="J15" s="16"/>
      <c r="K15" s="16"/>
      <c r="L15" s="16"/>
      <c r="M15" s="16"/>
      <c r="N15" s="16"/>
      <c r="O15" s="16"/>
    </row>
    <row r="16" spans="2:15" ht="12.75" customHeight="1">
      <c r="B16" s="34" t="s">
        <v>13</v>
      </c>
      <c r="C16" s="34">
        <v>19.83</v>
      </c>
      <c r="D16" s="34">
        <v>15.29</v>
      </c>
      <c r="E16" s="34">
        <v>12.15</v>
      </c>
      <c r="F16" s="34">
        <v>9.86</v>
      </c>
      <c r="G16" s="16"/>
      <c r="H16" s="16"/>
      <c r="I16" s="16"/>
      <c r="J16" s="16"/>
      <c r="K16" s="16"/>
      <c r="L16" s="16"/>
      <c r="M16" s="16"/>
      <c r="N16" s="16"/>
      <c r="O16" s="16"/>
    </row>
    <row r="17" spans="2:15" ht="12.75" customHeight="1">
      <c r="B17" s="34" t="s">
        <v>14</v>
      </c>
      <c r="C17" s="34">
        <v>25.64</v>
      </c>
      <c r="D17" s="34">
        <v>20.16</v>
      </c>
      <c r="E17" s="34">
        <v>16.39</v>
      </c>
      <c r="F17" s="34">
        <v>13.65</v>
      </c>
      <c r="G17" s="16"/>
      <c r="H17" s="16"/>
      <c r="I17" s="16"/>
      <c r="J17" s="16"/>
      <c r="K17" s="16"/>
      <c r="L17" s="16"/>
      <c r="M17" s="16"/>
      <c r="N17" s="16"/>
      <c r="O17" s="16"/>
    </row>
    <row r="18" spans="2:15" ht="12.75" customHeight="1">
      <c r="B18" s="34" t="s">
        <v>15</v>
      </c>
      <c r="C18" s="34">
        <v>38.75</v>
      </c>
      <c r="D18" s="34">
        <v>29.48</v>
      </c>
      <c r="E18" s="34">
        <v>23.33</v>
      </c>
      <c r="F18" s="34">
        <v>19.07</v>
      </c>
      <c r="G18" s="16"/>
      <c r="H18" s="16"/>
      <c r="I18" s="16"/>
      <c r="J18" s="16"/>
      <c r="K18" s="16"/>
      <c r="L18" s="16"/>
      <c r="M18" s="16"/>
      <c r="N18" s="16"/>
      <c r="O18" s="16"/>
    </row>
    <row r="19" spans="2:15" ht="12.75" customHeight="1">
      <c r="B19" s="34" t="s">
        <v>16</v>
      </c>
      <c r="C19" s="34">
        <v>72.43</v>
      </c>
      <c r="D19" s="34">
        <v>51.86</v>
      </c>
      <c r="E19" s="34">
        <v>38.97</v>
      </c>
      <c r="F19" s="34">
        <v>30.37</v>
      </c>
      <c r="G19" s="16"/>
      <c r="H19" s="16"/>
      <c r="I19" s="16"/>
      <c r="J19" s="16"/>
      <c r="K19" s="16"/>
      <c r="L19" s="16"/>
      <c r="M19" s="16"/>
      <c r="N19" s="16"/>
      <c r="O19" s="16"/>
    </row>
    <row r="20" spans="2:15" ht="12.75" customHeight="1">
      <c r="B20" s="34" t="s">
        <v>25</v>
      </c>
      <c r="C20" s="34">
        <v>72.43</v>
      </c>
      <c r="D20" s="34">
        <v>51.86</v>
      </c>
      <c r="E20" s="34">
        <v>38.97</v>
      </c>
      <c r="F20" s="34">
        <v>30.37</v>
      </c>
      <c r="G20" s="16"/>
      <c r="H20" s="16"/>
      <c r="I20" s="16"/>
      <c r="J20" s="16"/>
      <c r="K20" s="16"/>
      <c r="L20" s="16"/>
      <c r="M20" s="16"/>
      <c r="N20" s="16"/>
      <c r="O20" s="16"/>
    </row>
    <row r="21" spans="2:6" ht="11.25">
      <c r="B21" s="34" t="s">
        <v>17</v>
      </c>
      <c r="C21" s="34">
        <v>81.93</v>
      </c>
      <c r="D21" s="34">
        <v>57.16</v>
      </c>
      <c r="E21" s="34">
        <v>41.9</v>
      </c>
      <c r="F21" s="34">
        <v>31.91</v>
      </c>
    </row>
    <row r="22" spans="2:6" ht="11.25">
      <c r="B22" s="34" t="s">
        <v>44</v>
      </c>
      <c r="C22" s="53">
        <v>29.251809900633965</v>
      </c>
      <c r="D22" s="49">
        <v>23.501654637831038</v>
      </c>
      <c r="E22" s="49">
        <v>19.466415646778472</v>
      </c>
      <c r="F22" s="49">
        <v>16.50593207139967</v>
      </c>
    </row>
    <row r="23" spans="2:6" ht="11.25">
      <c r="B23" s="34" t="s">
        <v>45</v>
      </c>
      <c r="C23" s="48">
        <v>40.164365271345716</v>
      </c>
      <c r="D23" s="52">
        <v>31.436842588013135</v>
      </c>
      <c r="E23" s="49">
        <v>25.485835349129985</v>
      </c>
      <c r="F23" s="49">
        <v>21.196242327233488</v>
      </c>
    </row>
    <row r="24" spans="2:6" ht="11.25">
      <c r="B24" s="34" t="s">
        <v>18</v>
      </c>
      <c r="C24" s="34">
        <v>56.75</v>
      </c>
      <c r="D24" s="34">
        <v>44</v>
      </c>
      <c r="E24" s="34">
        <v>35.32</v>
      </c>
      <c r="F24" s="34">
        <v>29.14</v>
      </c>
    </row>
    <row r="25" spans="2:6" ht="11.25">
      <c r="B25" s="34" t="s">
        <v>19</v>
      </c>
      <c r="C25" s="34">
        <v>82.2</v>
      </c>
      <c r="D25" s="34">
        <v>64.93</v>
      </c>
      <c r="E25" s="34">
        <v>53.03</v>
      </c>
      <c r="F25" s="34">
        <v>44.4</v>
      </c>
    </row>
    <row r="26" spans="2:6" ht="11.25">
      <c r="B26" s="34" t="s">
        <v>20</v>
      </c>
      <c r="C26" s="34">
        <v>82.2</v>
      </c>
      <c r="D26" s="34">
        <v>64.93</v>
      </c>
      <c r="E26" s="34">
        <v>53.03</v>
      </c>
      <c r="F26" s="34">
        <v>44.4</v>
      </c>
    </row>
    <row r="27" spans="2:6" ht="11.25">
      <c r="B27" s="34" t="s">
        <v>21</v>
      </c>
      <c r="C27" s="34">
        <v>100.38</v>
      </c>
      <c r="D27" s="34">
        <v>75.47</v>
      </c>
      <c r="E27" s="34">
        <v>59.06</v>
      </c>
      <c r="F27" s="34">
        <v>47.68</v>
      </c>
    </row>
    <row r="28" spans="2:6" ht="11.25">
      <c r="B28" s="50" t="s">
        <v>39</v>
      </c>
      <c r="C28" s="49">
        <v>96.49391592104674</v>
      </c>
      <c r="D28" s="49">
        <v>74.93510946450252</v>
      </c>
      <c r="E28" s="49">
        <v>60.2979120722989</v>
      </c>
      <c r="F28" s="49">
        <v>49.856459835439054</v>
      </c>
    </row>
    <row r="29" spans="2:6" ht="11.25">
      <c r="B29" s="51" t="s">
        <v>40</v>
      </c>
      <c r="C29" s="49">
        <v>96.49</v>
      </c>
      <c r="D29" s="49">
        <v>74.94</v>
      </c>
      <c r="E29" s="49">
        <v>60.3</v>
      </c>
      <c r="F29" s="49">
        <v>49.86</v>
      </c>
    </row>
    <row r="30" spans="2:6" ht="11.25">
      <c r="B30" s="51" t="s">
        <v>41</v>
      </c>
      <c r="C30" s="49">
        <v>101.53</v>
      </c>
      <c r="D30" s="49">
        <v>78.85</v>
      </c>
      <c r="E30" s="49">
        <v>63.5</v>
      </c>
      <c r="F30" s="49">
        <v>52.49</v>
      </c>
    </row>
    <row r="31" spans="2:6" ht="11.25">
      <c r="B31" s="51" t="s">
        <v>42</v>
      </c>
      <c r="C31" s="49">
        <v>101.53</v>
      </c>
      <c r="D31" s="49">
        <v>78.85</v>
      </c>
      <c r="E31" s="49">
        <v>63.5</v>
      </c>
      <c r="F31" s="49">
        <v>52.49</v>
      </c>
    </row>
    <row r="32" spans="2:6" ht="11.25">
      <c r="B32" s="47" t="s">
        <v>43</v>
      </c>
      <c r="C32" s="52">
        <v>101.53</v>
      </c>
      <c r="D32" s="49">
        <v>78.85</v>
      </c>
      <c r="E32" s="49">
        <v>63.5</v>
      </c>
      <c r="F32" s="49">
        <v>52.49</v>
      </c>
    </row>
  </sheetData>
  <sheetProtection/>
  <mergeCells count="1">
    <mergeCell ref="C7:F7"/>
  </mergeCells>
  <printOptions horizontalCentered="1"/>
  <pageMargins left="0.1" right="0.1" top="1" bottom="0.5" header="0.2" footer="0.2"/>
  <pageSetup horizontalDpi="600" verticalDpi="600" orientation="portrait" r:id="rId4"/>
  <headerFooter alignWithMargins="0">
    <oddHeader>&amp;C&amp;"Comic Sans MS,Regular"&amp;16&amp;U&amp;A</oddHeader>
    <oddFooter>&amp;L&amp;"Comic Sans MS,Regular"&amp;8&amp;D - &amp;T&amp;R&amp;"Comic Sans MS,Regular"&amp;8C:\WINNT\Profiles\noels\Application Data\Microsoft\Excel\XLSTART\&amp;F.xls</oddFooter>
  </headerFooter>
  <drawing r:id="rId3"/>
  <legacyDrawing r:id="rId2"/>
  <oleObjects>
    <oleObject progId="Paint.Picture" shapeId="981366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2:A11"/>
  <sheetViews>
    <sheetView workbookViewId="0" topLeftCell="A1">
      <selection activeCell="A12" sqref="A12"/>
    </sheetView>
  </sheetViews>
  <sheetFormatPr defaultColWidth="11.421875" defaultRowHeight="12.75"/>
  <cols>
    <col min="1" max="1" width="24.28125" style="0" bestFit="1" customWidth="1"/>
    <col min="2" max="16384" width="9.140625" style="0" customWidth="1"/>
  </cols>
  <sheetData>
    <row r="2" ht="12.75">
      <c r="A2" t="s">
        <v>163</v>
      </c>
    </row>
    <row r="3" ht="12.75">
      <c r="A3" s="45" t="s">
        <v>164</v>
      </c>
    </row>
    <row r="4" ht="12.75">
      <c r="A4" s="45" t="s">
        <v>161</v>
      </c>
    </row>
    <row r="5" ht="12.75">
      <c r="A5" t="str">
        <f>"        1\0 to 4\0"</f>
        <v>        1\0 to 4\0</v>
      </c>
    </row>
    <row r="6" ht="12.75">
      <c r="A6" t="str">
        <f>"        250 to 1000 kcmil"</f>
        <v>        250 to 1000 kcmil</v>
      </c>
    </row>
    <row r="7" ht="12.75">
      <c r="A7" t="str">
        <f>"        larger than 1000 kcmil"</f>
        <v>        larger than 1000 kcmil</v>
      </c>
    </row>
    <row r="8" ht="12.75">
      <c r="A8" s="45" t="s">
        <v>162</v>
      </c>
    </row>
    <row r="9" ht="12.75">
      <c r="A9" t="str">
        <f>"        4\0 or larger"</f>
        <v>        4\0 or larger</v>
      </c>
    </row>
    <row r="10" ht="12.75">
      <c r="A10" t="str">
        <f>"        smaller than 4\0"</f>
        <v>        smaller than 4\0</v>
      </c>
    </row>
    <row r="11" ht="12.75">
      <c r="A11" t="s">
        <v>175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C21"/>
  <sheetViews>
    <sheetView workbookViewId="0" topLeftCell="A2">
      <selection activeCell="B11" sqref="B11"/>
    </sheetView>
  </sheetViews>
  <sheetFormatPr defaultColWidth="11.421875" defaultRowHeight="12.75"/>
  <cols>
    <col min="1" max="1" width="10.421875" style="1" bestFit="1" customWidth="1"/>
    <col min="2" max="2" width="18.28125" style="10" bestFit="1" customWidth="1"/>
    <col min="3" max="16384" width="9.140625" style="1" customWidth="1"/>
  </cols>
  <sheetData>
    <row r="1" ht="12.75">
      <c r="B1" s="8" t="str">
        <f>"'"&amp;IF(CableGroup=1,"Standard Cables","My Cables")&amp;"'!C4"</f>
        <v>'Standard Cables'!C4</v>
      </c>
    </row>
    <row r="2" ht="12.75">
      <c r="B2" s="8" t="str">
        <f>"'"&amp;IF(CableGroup=1,"Standard Cables","My Cables")&amp;"'!B4"</f>
        <v>'Standard Cables'!B4</v>
      </c>
    </row>
    <row r="3" ht="12.75">
      <c r="B3" s="9">
        <v>1</v>
      </c>
    </row>
    <row r="4" spans="1:2" ht="12.75">
      <c r="A4" s="1" t="s">
        <v>30</v>
      </c>
      <c r="B4" s="9">
        <v>62</v>
      </c>
    </row>
    <row r="5" spans="1:2" ht="12.75">
      <c r="A5" s="1" t="s">
        <v>29</v>
      </c>
      <c r="B5" s="9">
        <v>1</v>
      </c>
    </row>
    <row r="6" spans="1:2" ht="12.75">
      <c r="A6" s="1" t="s">
        <v>26</v>
      </c>
      <c r="B6" s="10">
        <v>1</v>
      </c>
    </row>
    <row r="7" spans="2:3" ht="12.75">
      <c r="B7" s="10" t="s">
        <v>27</v>
      </c>
      <c r="C7" s="1" t="s">
        <v>28</v>
      </c>
    </row>
    <row r="8" spans="1:3" ht="12.75">
      <c r="A8" s="1" t="s">
        <v>2</v>
      </c>
      <c r="B8" s="10">
        <f ca="1">OFFSET(INDIRECT(B1),CableType,0,1,1)</f>
        <v>0.821</v>
      </c>
      <c r="C8" s="1">
        <f>+ImperialDiameter*25.4</f>
        <v>20.853399999999997</v>
      </c>
    </row>
    <row r="9" spans="1:3" ht="12.75">
      <c r="A9" s="1" t="s">
        <v>1</v>
      </c>
      <c r="B9" s="10">
        <f ca="1">OFFSET(INDIRECT(B2),CableType,0,1,1)</f>
        <v>934</v>
      </c>
      <c r="C9" s="1">
        <f>+ImperialWeight*1.48816</f>
        <v>1389.9414399999998</v>
      </c>
    </row>
    <row r="10" spans="1:2" ht="12.75">
      <c r="A10" s="1" t="s">
        <v>2</v>
      </c>
      <c r="B10" s="10">
        <f>IF(Unit=1,myDiameter,myDiameter/25.4)</f>
        <v>0</v>
      </c>
    </row>
    <row r="11" spans="1:2" ht="12.75">
      <c r="A11" s="1" t="s">
        <v>1</v>
      </c>
      <c r="B11" s="10">
        <f>IF(Unit=1,myWeight/1000,myWeight/1488.1889)</f>
        <v>0</v>
      </c>
    </row>
    <row r="14" ht="12.75">
      <c r="B14" s="1"/>
    </row>
    <row r="15" ht="12.75">
      <c r="B15" s="8">
        <v>8</v>
      </c>
    </row>
    <row r="16" ht="12.75">
      <c r="B16" s="10" t="str">
        <f>INDEX(CableTrays,CableTrayNumber)</f>
        <v>CF 54/150</v>
      </c>
    </row>
    <row r="17" ht="12.75">
      <c r="B17" s="10">
        <f>IF(Problem=2,CableTray,"")</f>
      </c>
    </row>
    <row r="18" ht="12.75">
      <c r="B18" s="1"/>
    </row>
    <row r="19" ht="12.75">
      <c r="B19" s="1"/>
    </row>
    <row r="20" ht="12.75">
      <c r="B20" s="1"/>
    </row>
    <row r="21" ht="12.75">
      <c r="B21" s="1"/>
    </row>
  </sheetData>
  <printOptions horizontalCentered="1"/>
  <pageMargins left="0.1" right="0.1" top="1" bottom="0.5" header="0.2" footer="0.2"/>
  <pageSetup horizontalDpi="600" verticalDpi="600" orientation="portrait" r:id="rId1"/>
  <headerFooter alignWithMargins="0">
    <oddHeader>&amp;C&amp;"Comic Sans MS,Regular"&amp;16&amp;U&amp;A</oddHeader>
    <oddFooter>&amp;L&amp;"Comic Sans MS,Regular"&amp;8&amp;D - &amp;T&amp;R&amp;"Comic Sans MS,Regular"&amp;8C:\WINNT\Profiles\noels\Application Data\Microsoft\Excel\XLSTART\&amp;F.xls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Cablofil,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Sébastien Noël</dc:creator>
  <cp:keywords/>
  <dc:description/>
  <cp:lastModifiedBy>Julien Garraud</cp:lastModifiedBy>
  <cp:lastPrinted>2006-03-06T19:43:01Z</cp:lastPrinted>
  <dcterms:created xsi:type="dcterms:W3CDTF">1999-03-26T16:52:46Z</dcterms:created>
  <dcterms:modified xsi:type="dcterms:W3CDTF">2006-04-07T21:35:39Z</dcterms:modified>
  <cp:category/>
  <cp:version/>
  <cp:contentType/>
  <cp:contentStatus/>
</cp:coreProperties>
</file>